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Version 1 15M€" sheetId="2" r:id="rId1"/>
    <sheet name="Version 2 17.4M€" sheetId="3" r:id="rId2"/>
    <sheet name="Half of the detector" sheetId="1" r:id="rId3"/>
  </sheets>
  <externalReferences>
    <externalReference r:id="rId4"/>
    <externalReference r:id="rId5"/>
    <externalReference r:id="rId6"/>
  </externalReferences>
  <calcPr calcId="152511" concurrentCalc="0"/>
</workbook>
</file>

<file path=xl/calcChain.xml><?xml version="1.0" encoding="utf-8"?>
<calcChain xmlns="http://schemas.openxmlformats.org/spreadsheetml/2006/main">
  <c r="E9" i="3" l="1"/>
  <c r="E9" i="2"/>
  <c r="C19" i="3"/>
  <c r="D19" i="3"/>
  <c r="E19" i="3"/>
  <c r="F19" i="3"/>
  <c r="G19" i="3"/>
  <c r="E3" i="3"/>
  <c r="G3" i="3"/>
  <c r="E4" i="3"/>
  <c r="F4" i="3"/>
  <c r="G4" i="3"/>
  <c r="E5" i="3"/>
  <c r="G5" i="3"/>
  <c r="E6" i="3"/>
  <c r="G6" i="3"/>
  <c r="C7" i="3"/>
  <c r="D9" i="3"/>
  <c r="D7" i="3"/>
  <c r="E7" i="3"/>
  <c r="F7" i="3"/>
  <c r="G7" i="3"/>
  <c r="G8" i="3"/>
  <c r="G9" i="3"/>
  <c r="G10" i="3"/>
  <c r="G11" i="3"/>
  <c r="C12" i="3"/>
  <c r="D12" i="3"/>
  <c r="E12" i="3"/>
  <c r="F12" i="3"/>
  <c r="G12" i="3"/>
  <c r="E13" i="3"/>
  <c r="G13" i="3"/>
  <c r="G14" i="3"/>
  <c r="D15" i="3"/>
  <c r="E15" i="3"/>
  <c r="F15" i="3"/>
  <c r="G15" i="3"/>
  <c r="G16" i="3"/>
  <c r="G17" i="3"/>
  <c r="F17" i="3"/>
  <c r="E17" i="3"/>
  <c r="D17" i="3"/>
  <c r="C17" i="3"/>
  <c r="C19" i="2"/>
  <c r="D19" i="2"/>
  <c r="E19" i="2"/>
  <c r="F19" i="2"/>
  <c r="G19" i="2"/>
  <c r="E3" i="2"/>
  <c r="G3" i="2"/>
  <c r="E4" i="2"/>
  <c r="F4" i="2"/>
  <c r="G4" i="2"/>
  <c r="E5" i="2"/>
  <c r="G5" i="2"/>
  <c r="E6" i="2"/>
  <c r="G6" i="2"/>
  <c r="C7" i="2"/>
  <c r="D9" i="2"/>
  <c r="D7" i="2"/>
  <c r="E7" i="2"/>
  <c r="F7" i="2"/>
  <c r="G7" i="2"/>
  <c r="G8" i="2"/>
  <c r="G9" i="2"/>
  <c r="G10" i="2"/>
  <c r="G11" i="2"/>
  <c r="C12" i="2"/>
  <c r="D12" i="2"/>
  <c r="E12" i="2"/>
  <c r="F12" i="2"/>
  <c r="G12" i="2"/>
  <c r="E13" i="2"/>
  <c r="G13" i="2"/>
  <c r="G14" i="2"/>
  <c r="D15" i="2"/>
  <c r="E15" i="2"/>
  <c r="F15" i="2"/>
  <c r="G15" i="2"/>
  <c r="G16" i="2"/>
  <c r="G17" i="2"/>
  <c r="F17" i="2"/>
  <c r="E17" i="2"/>
  <c r="D17" i="2"/>
  <c r="C17" i="2"/>
  <c r="C19" i="1"/>
  <c r="D19" i="1"/>
  <c r="E19" i="1"/>
  <c r="F19" i="1"/>
  <c r="G19" i="1"/>
  <c r="E3" i="1"/>
  <c r="G3" i="1"/>
  <c r="E4" i="1"/>
  <c r="F4" i="1"/>
  <c r="G4" i="1"/>
  <c r="E5" i="1"/>
  <c r="G5" i="1"/>
  <c r="E6" i="1"/>
  <c r="G6" i="1"/>
  <c r="C7" i="1"/>
  <c r="D9" i="1"/>
  <c r="D7" i="1"/>
  <c r="E9" i="1"/>
  <c r="E7" i="1"/>
  <c r="F7" i="1"/>
  <c r="G7" i="1"/>
  <c r="G8" i="1"/>
  <c r="G9" i="1"/>
  <c r="G10" i="1"/>
  <c r="G11" i="1"/>
  <c r="C12" i="1"/>
  <c r="D12" i="1"/>
  <c r="E12" i="1"/>
  <c r="F12" i="1"/>
  <c r="G12" i="1"/>
  <c r="E13" i="1"/>
  <c r="G13" i="1"/>
  <c r="G14" i="1"/>
  <c r="D15" i="1"/>
  <c r="E15" i="1"/>
  <c r="F15" i="1"/>
  <c r="G15" i="1"/>
  <c r="G16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<sst xmlns="http://schemas.openxmlformats.org/spreadsheetml/2006/main" count="63" uniqueCount="22">
  <si>
    <t>01 Management</t>
  </si>
  <si>
    <t>02 Design</t>
  </si>
  <si>
    <t>03 Procurement &amp; Start of Installation</t>
  </si>
  <si>
    <t>04 Installation and Start of Cold Commissioning</t>
  </si>
  <si>
    <t>Total</t>
  </si>
  <si>
    <t>01 Shielding</t>
  </si>
  <si>
    <t>02 Neutron Optics</t>
  </si>
  <si>
    <t>03 Choppers</t>
  </si>
  <si>
    <t>04 Sample Environment</t>
  </si>
  <si>
    <t>05 Detector (B10)</t>
  </si>
  <si>
    <t>05.1 Detector set (16.5m²)</t>
  </si>
  <si>
    <t>05.2 Detector Tank and Beam Monitors</t>
  </si>
  <si>
    <t>06 Data Acquisition and Analysis</t>
  </si>
  <si>
    <t>07 Motion Control and Automation</t>
  </si>
  <si>
    <t>08 Instrument Team</t>
  </si>
  <si>
    <t>09 Instrument Infrastructure (Cave and Shielding)</t>
  </si>
  <si>
    <t>10 Vacuum</t>
  </si>
  <si>
    <t>11 PSS</t>
  </si>
  <si>
    <t>12 Contingency</t>
  </si>
  <si>
    <t>Labour included in 08 (Person-Years)</t>
  </si>
  <si>
    <t>05.1 Detector set (33m²)</t>
  </si>
  <si>
    <t>05.1 Detector set (13m²)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</si>
</sst>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uyonle\Documents\Budget\C%20SPEC%20Budgets\C%20SPEC%20Budget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uyonle\Documents\Budget\C%20SPEC%20Budgets\C%20SPEC%20Budget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uyonle\Documents\Budget\C%20SPEC%20Budgets\C%20SPEC%20Budget%202%2050%25%20Detector%20B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all phases"/>
      <sheetName val="Budget Personnel"/>
      <sheetName val="Guide calculation"/>
      <sheetName val="Guide shielding calculation"/>
      <sheetName val="Cave and shielding"/>
      <sheetName val="Detector tank"/>
      <sheetName val="Sample Environment"/>
    </sheetNames>
    <sheetDataSet>
      <sheetData sheetId="0">
        <row r="9">
          <cell r="E9">
            <v>1325.775534207477</v>
          </cell>
        </row>
      </sheetData>
      <sheetData sheetId="1">
        <row r="6">
          <cell r="C6">
            <v>484.22</v>
          </cell>
          <cell r="D6">
            <v>1133.7</v>
          </cell>
          <cell r="F6">
            <v>627.65</v>
          </cell>
          <cell r="G6">
            <v>498.95000000000005</v>
          </cell>
        </row>
        <row r="23">
          <cell r="C23">
            <v>3.4666666666666663</v>
          </cell>
          <cell r="E23">
            <v>4.25</v>
          </cell>
          <cell r="G23">
            <v>4.25</v>
          </cell>
          <cell r="I23">
            <v>4.916666666666667</v>
          </cell>
          <cell r="K23">
            <v>3.5833333333333335</v>
          </cell>
        </row>
      </sheetData>
      <sheetData sheetId="2">
        <row r="4">
          <cell r="M4">
            <v>2441.7000000000003</v>
          </cell>
        </row>
        <row r="5">
          <cell r="M5">
            <v>585</v>
          </cell>
        </row>
        <row r="6">
          <cell r="M6">
            <v>99</v>
          </cell>
        </row>
        <row r="13">
          <cell r="M13">
            <v>70</v>
          </cell>
        </row>
      </sheetData>
      <sheetData sheetId="3">
        <row r="26">
          <cell r="I26">
            <v>1129.23253</v>
          </cell>
        </row>
      </sheetData>
      <sheetData sheetId="4">
        <row r="24">
          <cell r="B24">
            <v>867.2889370011269</v>
          </cell>
        </row>
      </sheetData>
      <sheetData sheetId="5">
        <row r="25">
          <cell r="C25">
            <v>300</v>
          </cell>
        </row>
      </sheetData>
      <sheetData sheetId="6">
        <row r="9">
          <cell r="B9">
            <v>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all phases"/>
      <sheetName val="Budget Personnel"/>
      <sheetName val="Guide calculation"/>
      <sheetName val="Guide shielding calculation"/>
      <sheetName val="Cave and shielding"/>
      <sheetName val="Detector tank"/>
      <sheetName val="Sample Environment"/>
    </sheetNames>
    <sheetDataSet>
      <sheetData sheetId="0"/>
      <sheetData sheetId="1">
        <row r="6">
          <cell r="C6">
            <v>484.22</v>
          </cell>
          <cell r="D6">
            <v>1133.7</v>
          </cell>
          <cell r="F6">
            <v>627.65</v>
          </cell>
          <cell r="G6">
            <v>498.95000000000005</v>
          </cell>
        </row>
        <row r="23">
          <cell r="C23">
            <v>3.4666666666666663</v>
          </cell>
          <cell r="E23">
            <v>4.25</v>
          </cell>
          <cell r="G23">
            <v>4.25</v>
          </cell>
          <cell r="I23">
            <v>4.916666666666667</v>
          </cell>
          <cell r="K23">
            <v>3.5833333333333335</v>
          </cell>
        </row>
      </sheetData>
      <sheetData sheetId="2">
        <row r="4">
          <cell r="M4">
            <v>2441.7000000000003</v>
          </cell>
        </row>
        <row r="5">
          <cell r="M5">
            <v>585</v>
          </cell>
        </row>
        <row r="6">
          <cell r="M6">
            <v>99</v>
          </cell>
        </row>
        <row r="12">
          <cell r="M12">
            <v>70</v>
          </cell>
        </row>
      </sheetData>
      <sheetData sheetId="3">
        <row r="26">
          <cell r="I26">
            <v>1129.23253</v>
          </cell>
        </row>
      </sheetData>
      <sheetData sheetId="4">
        <row r="24">
          <cell r="B24">
            <v>867.2889370011269</v>
          </cell>
        </row>
      </sheetData>
      <sheetData sheetId="5">
        <row r="9">
          <cell r="F9">
            <v>225.77553420747708</v>
          </cell>
        </row>
        <row r="25">
          <cell r="C25">
            <v>300</v>
          </cell>
        </row>
        <row r="26">
          <cell r="C26">
            <v>700</v>
          </cell>
        </row>
        <row r="27">
          <cell r="C27">
            <v>200</v>
          </cell>
        </row>
      </sheetData>
      <sheetData sheetId="6">
        <row r="9">
          <cell r="B9">
            <v>375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all phases"/>
      <sheetName val="Budget Personnel"/>
      <sheetName val="Guide calculation"/>
      <sheetName val="Guide shielding calculation"/>
      <sheetName val="Cave and shielding"/>
      <sheetName val="Detector tank"/>
      <sheetName val="Sample Environment"/>
    </sheetNames>
    <sheetDataSet>
      <sheetData sheetId="0"/>
      <sheetData sheetId="1">
        <row r="6">
          <cell r="C6">
            <v>484.22</v>
          </cell>
          <cell r="D6">
            <v>1133.7</v>
          </cell>
          <cell r="F6">
            <v>627.65</v>
          </cell>
          <cell r="G6">
            <v>498.95000000000005</v>
          </cell>
        </row>
        <row r="23">
          <cell r="C23">
            <v>3.4666666666666663</v>
          </cell>
          <cell r="E23">
            <v>4.25</v>
          </cell>
          <cell r="G23">
            <v>4.25</v>
          </cell>
          <cell r="I23">
            <v>4.916666666666667</v>
          </cell>
          <cell r="K23">
            <v>3.5833333333333335</v>
          </cell>
        </row>
      </sheetData>
      <sheetData sheetId="2">
        <row r="4">
          <cell r="M4">
            <v>2441.7000000000003</v>
          </cell>
        </row>
        <row r="5">
          <cell r="M5">
            <v>585</v>
          </cell>
        </row>
        <row r="6">
          <cell r="M6">
            <v>99</v>
          </cell>
        </row>
        <row r="12">
          <cell r="M12">
            <v>70</v>
          </cell>
        </row>
      </sheetData>
      <sheetData sheetId="3">
        <row r="26">
          <cell r="I26">
            <v>1129.23253</v>
          </cell>
        </row>
      </sheetData>
      <sheetData sheetId="4">
        <row r="24">
          <cell r="B24">
            <v>867.2889370011269</v>
          </cell>
        </row>
      </sheetData>
      <sheetData sheetId="5">
        <row r="9">
          <cell r="F9">
            <v>225.77553420747708</v>
          </cell>
        </row>
        <row r="25">
          <cell r="C25">
            <v>300</v>
          </cell>
        </row>
        <row r="26">
          <cell r="C26">
            <v>700</v>
          </cell>
        </row>
        <row r="27">
          <cell r="C27">
            <v>200</v>
          </cell>
        </row>
      </sheetData>
      <sheetData sheetId="6">
        <row r="9">
          <cell r="B9">
            <v>375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B26" sqref="B26"/>
    </sheetView>
  </sheetViews>
  <sheetFormatPr defaultRowHeight="15" x14ac:dyDescent="0.25"/>
  <cols>
    <col min="2" max="2" width="23.85546875" style="11" customWidth="1"/>
    <col min="3" max="3" width="13" customWidth="1"/>
    <col min="5" max="5" width="20.42578125" customWidth="1"/>
    <col min="6" max="6" width="17.5703125" customWidth="1"/>
    <col min="7" max="7" width="11.140625" bestFit="1" customWidth="1"/>
  </cols>
  <sheetData>
    <row r="2" spans="2:7" ht="36" x14ac:dyDescent="0.25">
      <c r="B2" s="12"/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</row>
    <row r="3" spans="2:7" x14ac:dyDescent="0.25">
      <c r="B3" s="13" t="s">
        <v>5</v>
      </c>
      <c r="C3" s="2">
        <v>0</v>
      </c>
      <c r="D3" s="2">
        <v>0</v>
      </c>
      <c r="E3" s="2">
        <f>'[1]Guide shielding calculation'!I26</f>
        <v>1129.23253</v>
      </c>
      <c r="F3" s="2">
        <v>0</v>
      </c>
      <c r="G3" s="2">
        <f t="shared" ref="G3:G10" si="0">SUM(C3:F3)</f>
        <v>1129.23253</v>
      </c>
    </row>
    <row r="4" spans="2:7" x14ac:dyDescent="0.25">
      <c r="B4" s="13" t="s">
        <v>6</v>
      </c>
      <c r="C4" s="2">
        <v>0</v>
      </c>
      <c r="D4" s="2">
        <v>0</v>
      </c>
      <c r="E4" s="2">
        <f>('[1]Guide calculation'!M4+'[1]Guide calculation'!M5+'[1]Guide calculation'!M13)</f>
        <v>3096.7000000000003</v>
      </c>
      <c r="F4" s="2">
        <f>'[1]Guide calculation'!M6</f>
        <v>99</v>
      </c>
      <c r="G4" s="2">
        <f t="shared" si="0"/>
        <v>3195.7000000000003</v>
      </c>
    </row>
    <row r="5" spans="2:7" x14ac:dyDescent="0.25">
      <c r="B5" s="13" t="s">
        <v>7</v>
      </c>
      <c r="C5" s="2">
        <v>0</v>
      </c>
      <c r="D5" s="2">
        <v>0</v>
      </c>
      <c r="E5" s="2">
        <f>1320</f>
        <v>1320</v>
      </c>
      <c r="F5" s="2">
        <v>0</v>
      </c>
      <c r="G5" s="2">
        <f t="shared" si="0"/>
        <v>1320</v>
      </c>
    </row>
    <row r="6" spans="2:7" ht="24" x14ac:dyDescent="0.25">
      <c r="B6" s="13" t="s">
        <v>8</v>
      </c>
      <c r="C6" s="2">
        <v>0</v>
      </c>
      <c r="D6" s="2">
        <v>0</v>
      </c>
      <c r="E6" s="2">
        <f>'[1]Sample Environment'!B9</f>
        <v>375</v>
      </c>
      <c r="F6" s="2">
        <v>0</v>
      </c>
      <c r="G6" s="2">
        <f t="shared" si="0"/>
        <v>375</v>
      </c>
    </row>
    <row r="7" spans="2:7" x14ac:dyDescent="0.25">
      <c r="B7" s="13" t="s">
        <v>9</v>
      </c>
      <c r="C7" s="2">
        <f>C8+C9</f>
        <v>0</v>
      </c>
      <c r="D7" s="2">
        <f>D8+D9</f>
        <v>300</v>
      </c>
      <c r="E7" s="2">
        <f>E8+E9</f>
        <v>3366.775534207477</v>
      </c>
      <c r="F7" s="2">
        <f>F8+F9</f>
        <v>0</v>
      </c>
      <c r="G7" s="2">
        <f t="shared" si="0"/>
        <v>3666.775534207477</v>
      </c>
    </row>
    <row r="8" spans="2:7" x14ac:dyDescent="0.25">
      <c r="B8" s="14" t="s">
        <v>21</v>
      </c>
      <c r="C8" s="2">
        <v>0</v>
      </c>
      <c r="D8" s="3">
        <v>0</v>
      </c>
      <c r="E8" s="3">
        <v>2041</v>
      </c>
      <c r="F8" s="2">
        <v>0</v>
      </c>
      <c r="G8" s="2">
        <f t="shared" si="0"/>
        <v>2041</v>
      </c>
    </row>
    <row r="9" spans="2:7" ht="24" x14ac:dyDescent="0.25">
      <c r="B9" s="14" t="s">
        <v>11</v>
      </c>
      <c r="C9" s="2">
        <v>0</v>
      </c>
      <c r="D9" s="3">
        <f>'[1]Detector tank'!C25</f>
        <v>300</v>
      </c>
      <c r="E9" s="3">
        <f>'[1]Budget all phases'!$E$9</f>
        <v>1325.775534207477</v>
      </c>
      <c r="F9" s="2">
        <v>0</v>
      </c>
      <c r="G9" s="2">
        <f t="shared" si="0"/>
        <v>1625.775534207477</v>
      </c>
    </row>
    <row r="10" spans="2:7" ht="24" x14ac:dyDescent="0.25">
      <c r="B10" s="13" t="s">
        <v>12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</row>
    <row r="11" spans="2:7" ht="24" x14ac:dyDescent="0.25">
      <c r="B11" s="13" t="s">
        <v>13</v>
      </c>
      <c r="C11" s="2">
        <v>0</v>
      </c>
      <c r="D11" s="2">
        <v>48.487000000000002</v>
      </c>
      <c r="E11" s="2">
        <v>33.130000000000003</v>
      </c>
      <c r="F11" s="2">
        <v>19.478999999999999</v>
      </c>
      <c r="G11" s="2">
        <f t="shared" ref="G11" si="1">SUM(C11:F11)</f>
        <v>101.096</v>
      </c>
    </row>
    <row r="12" spans="2:7" x14ac:dyDescent="0.25">
      <c r="B12" s="13" t="s">
        <v>14</v>
      </c>
      <c r="C12" s="2">
        <f>'[1]Budget Personnel'!C6</f>
        <v>484.22</v>
      </c>
      <c r="D12" s="2">
        <f>'[1]Budget Personnel'!D6</f>
        <v>1133.7</v>
      </c>
      <c r="E12" s="2">
        <f>'[1]Budget Personnel'!F6</f>
        <v>627.65</v>
      </c>
      <c r="F12" s="2">
        <f>'[1]Budget Personnel'!G6</f>
        <v>498.95000000000005</v>
      </c>
      <c r="G12" s="2">
        <f>SUM(C12:F12)</f>
        <v>2744.5200000000004</v>
      </c>
    </row>
    <row r="13" spans="2:7" ht="36" x14ac:dyDescent="0.25">
      <c r="B13" s="13" t="s">
        <v>15</v>
      </c>
      <c r="C13" s="2">
        <v>0</v>
      </c>
      <c r="D13" s="2">
        <v>0</v>
      </c>
      <c r="E13" s="2">
        <f>'[1]Cave and shielding'!B24</f>
        <v>867.2889370011269</v>
      </c>
      <c r="F13" s="2">
        <v>0</v>
      </c>
      <c r="G13" s="2">
        <f>SUM(C13:F13)</f>
        <v>867.2889370011269</v>
      </c>
    </row>
    <row r="14" spans="2:7" x14ac:dyDescent="0.25">
      <c r="B14" s="13" t="s">
        <v>16</v>
      </c>
      <c r="C14" s="2">
        <v>0</v>
      </c>
      <c r="D14" s="2">
        <v>0</v>
      </c>
      <c r="E14" s="2">
        <v>0</v>
      </c>
      <c r="F14" s="2">
        <v>0</v>
      </c>
      <c r="G14" s="2">
        <f>SUM(C14:F14)</f>
        <v>0</v>
      </c>
    </row>
    <row r="15" spans="2:7" x14ac:dyDescent="0.25">
      <c r="B15" s="13" t="s">
        <v>17</v>
      </c>
      <c r="C15" s="2">
        <v>0</v>
      </c>
      <c r="D15" s="3">
        <f>100/3</f>
        <v>33.333333333333336</v>
      </c>
      <c r="E15" s="3">
        <f>100/3</f>
        <v>33.333333333333336</v>
      </c>
      <c r="F15" s="3">
        <f>100/3</f>
        <v>33.333333333333336</v>
      </c>
      <c r="G15" s="2">
        <f>SUM(C15:F15)</f>
        <v>100</v>
      </c>
    </row>
    <row r="16" spans="2:7" x14ac:dyDescent="0.25">
      <c r="B16" s="13" t="s">
        <v>18</v>
      </c>
      <c r="C16" s="2">
        <v>0</v>
      </c>
      <c r="D16" s="2">
        <v>0</v>
      </c>
      <c r="E16" s="2">
        <v>0</v>
      </c>
      <c r="F16" s="2">
        <v>0</v>
      </c>
      <c r="G16" s="2">
        <f>(SUM(G3:G15)-SUM(G8:G9))/9</f>
        <v>1499.9570001342893</v>
      </c>
    </row>
    <row r="17" spans="2:7" ht="18.75" x14ac:dyDescent="0.25">
      <c r="B17" s="13" t="s">
        <v>4</v>
      </c>
      <c r="C17" s="2">
        <f>SUM(C3:C15)</f>
        <v>484.22</v>
      </c>
      <c r="D17" s="2">
        <f>SUM(D3:D15)</f>
        <v>1815.5203333333332</v>
      </c>
      <c r="E17" s="2">
        <f>SUM(E3:E15)-SUM(E8:E9)</f>
        <v>10849.110334541936</v>
      </c>
      <c r="F17" s="2">
        <f>SUM(F3:F15)</f>
        <v>650.76233333333346</v>
      </c>
      <c r="G17" s="4">
        <f>SUM(G3:G16)-SUM(G8:G9)</f>
        <v>14999.570001342894</v>
      </c>
    </row>
    <row r="19" spans="2:7" ht="24" x14ac:dyDescent="0.25">
      <c r="B19" s="8" t="s">
        <v>19</v>
      </c>
      <c r="C19" s="5">
        <f>'[1]Budget Personnel'!C23</f>
        <v>3.4666666666666663</v>
      </c>
      <c r="D19" s="5">
        <f>'[1]Budget Personnel'!E23+'[1]Budget Personnel'!G23</f>
        <v>8.5</v>
      </c>
      <c r="E19" s="5">
        <f>'[1]Budget Personnel'!I23</f>
        <v>4.916666666666667</v>
      </c>
      <c r="F19" s="5">
        <f>'[1]Budget Personnel'!K23</f>
        <v>3.5833333333333335</v>
      </c>
      <c r="G19" s="5">
        <f>SUM(C19:F19)</f>
        <v>20.466666666666665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N11" sqref="N11"/>
    </sheetView>
  </sheetViews>
  <sheetFormatPr defaultRowHeight="15" x14ac:dyDescent="0.25"/>
  <cols>
    <col min="2" max="2" width="22.42578125" style="9" customWidth="1"/>
    <col min="3" max="3" width="10.7109375" customWidth="1"/>
    <col min="4" max="4" width="9.28515625" bestFit="1" customWidth="1"/>
    <col min="5" max="5" width="13.42578125" customWidth="1"/>
    <col min="6" max="6" width="19.5703125" customWidth="1"/>
    <col min="7" max="7" width="11.140625" bestFit="1" customWidth="1"/>
  </cols>
  <sheetData>
    <row r="2" spans="2:7" ht="36" x14ac:dyDescent="0.25">
      <c r="B2" s="7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25">
      <c r="B3" s="8" t="s">
        <v>5</v>
      </c>
      <c r="C3" s="2">
        <v>0</v>
      </c>
      <c r="D3" s="2">
        <v>0</v>
      </c>
      <c r="E3" s="2">
        <f>'[2]Guide shielding calculation'!I26</f>
        <v>1129.23253</v>
      </c>
      <c r="F3" s="2">
        <v>0</v>
      </c>
      <c r="G3" s="2">
        <f t="shared" ref="G3:G10" si="0">SUM(C3:F3)</f>
        <v>1129.23253</v>
      </c>
    </row>
    <row r="4" spans="2:7" x14ac:dyDescent="0.25">
      <c r="B4" s="8" t="s">
        <v>6</v>
      </c>
      <c r="C4" s="2">
        <v>0</v>
      </c>
      <c r="D4" s="2">
        <v>0</v>
      </c>
      <c r="E4" s="2">
        <f>('[2]Guide calculation'!M4+'[2]Guide calculation'!M5+'[2]Guide calculation'!M12)</f>
        <v>3096.7000000000003</v>
      </c>
      <c r="F4" s="2">
        <f>'[2]Guide calculation'!M6</f>
        <v>99</v>
      </c>
      <c r="G4" s="2">
        <f t="shared" si="0"/>
        <v>3195.7000000000003</v>
      </c>
    </row>
    <row r="5" spans="2:7" x14ac:dyDescent="0.25">
      <c r="B5" s="8" t="s">
        <v>7</v>
      </c>
      <c r="C5" s="2">
        <v>0</v>
      </c>
      <c r="D5" s="2">
        <v>0</v>
      </c>
      <c r="E5" s="2">
        <f>1320</f>
        <v>1320</v>
      </c>
      <c r="F5" s="2">
        <v>0</v>
      </c>
      <c r="G5" s="2">
        <f t="shared" si="0"/>
        <v>1320</v>
      </c>
    </row>
    <row r="6" spans="2:7" ht="24" x14ac:dyDescent="0.25">
      <c r="B6" s="8" t="s">
        <v>8</v>
      </c>
      <c r="C6" s="2">
        <v>0</v>
      </c>
      <c r="D6" s="2">
        <v>0</v>
      </c>
      <c r="E6" s="2">
        <f>'[2]Sample Environment'!B9</f>
        <v>375</v>
      </c>
      <c r="F6" s="2">
        <v>0</v>
      </c>
      <c r="G6" s="2">
        <f t="shared" si="0"/>
        <v>375</v>
      </c>
    </row>
    <row r="7" spans="2:7" x14ac:dyDescent="0.25">
      <c r="B7" s="8" t="s">
        <v>9</v>
      </c>
      <c r="C7" s="2">
        <f>C8+C9</f>
        <v>0</v>
      </c>
      <c r="D7" s="2">
        <f>D8+D9</f>
        <v>300</v>
      </c>
      <c r="E7" s="2">
        <f>E8+E9</f>
        <v>5508.775534207477</v>
      </c>
      <c r="F7" s="2">
        <f>F8+F9</f>
        <v>0</v>
      </c>
      <c r="G7" s="2">
        <f t="shared" si="0"/>
        <v>5808.775534207477</v>
      </c>
    </row>
    <row r="8" spans="2:7" x14ac:dyDescent="0.25">
      <c r="B8" s="10" t="s">
        <v>20</v>
      </c>
      <c r="C8" s="2">
        <v>0</v>
      </c>
      <c r="D8" s="3">
        <v>0</v>
      </c>
      <c r="E8" s="3">
        <v>4183</v>
      </c>
      <c r="F8" s="2">
        <v>0</v>
      </c>
      <c r="G8" s="2">
        <f t="shared" si="0"/>
        <v>4183</v>
      </c>
    </row>
    <row r="9" spans="2:7" ht="24" x14ac:dyDescent="0.25">
      <c r="B9" s="10" t="s">
        <v>11</v>
      </c>
      <c r="C9" s="2">
        <v>0</v>
      </c>
      <c r="D9" s="3">
        <f>'[2]Detector tank'!C25</f>
        <v>300</v>
      </c>
      <c r="E9" s="3">
        <f>'[2]Detector tank'!C26+'[2]Detector tank'!F9+200+'[2]Detector tank'!C27</f>
        <v>1325.775534207477</v>
      </c>
      <c r="F9" s="2">
        <v>0</v>
      </c>
      <c r="G9" s="2">
        <f t="shared" si="0"/>
        <v>1625.775534207477</v>
      </c>
    </row>
    <row r="10" spans="2:7" ht="24" x14ac:dyDescent="0.25">
      <c r="B10" s="8" t="s">
        <v>12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</row>
    <row r="11" spans="2:7" ht="24" x14ac:dyDescent="0.25">
      <c r="B11" s="8" t="s">
        <v>13</v>
      </c>
      <c r="C11" s="2">
        <v>0</v>
      </c>
      <c r="D11" s="2">
        <v>48.487000000000002</v>
      </c>
      <c r="E11" s="2">
        <v>33.130000000000003</v>
      </c>
      <c r="F11" s="2">
        <v>19.478999999999999</v>
      </c>
      <c r="G11" s="2">
        <f t="shared" ref="G11" si="1">SUM(C11:F11)</f>
        <v>101.096</v>
      </c>
    </row>
    <row r="12" spans="2:7" x14ac:dyDescent="0.25">
      <c r="B12" s="8" t="s">
        <v>14</v>
      </c>
      <c r="C12" s="2">
        <f>'[2]Budget Personnel'!C6</f>
        <v>484.22</v>
      </c>
      <c r="D12" s="2">
        <f>'[2]Budget Personnel'!D6</f>
        <v>1133.7</v>
      </c>
      <c r="E12" s="2">
        <f>'[2]Budget Personnel'!F6</f>
        <v>627.65</v>
      </c>
      <c r="F12" s="2">
        <f>'[2]Budget Personnel'!G6</f>
        <v>498.95000000000005</v>
      </c>
      <c r="G12" s="2">
        <f>SUM(C12:F12)</f>
        <v>2744.5200000000004</v>
      </c>
    </row>
    <row r="13" spans="2:7" ht="36" x14ac:dyDescent="0.25">
      <c r="B13" s="8" t="s">
        <v>15</v>
      </c>
      <c r="C13" s="2">
        <v>0</v>
      </c>
      <c r="D13" s="2">
        <v>0</v>
      </c>
      <c r="E13" s="2">
        <f>'[2]Cave and shielding'!B24</f>
        <v>867.2889370011269</v>
      </c>
      <c r="F13" s="2">
        <v>0</v>
      </c>
      <c r="G13" s="2">
        <f>SUM(C13:F13)</f>
        <v>867.2889370011269</v>
      </c>
    </row>
    <row r="14" spans="2:7" x14ac:dyDescent="0.25">
      <c r="B14" s="8" t="s">
        <v>16</v>
      </c>
      <c r="C14" s="2">
        <v>0</v>
      </c>
      <c r="D14" s="2">
        <v>0</v>
      </c>
      <c r="E14" s="2">
        <v>0</v>
      </c>
      <c r="F14" s="2">
        <v>0</v>
      </c>
      <c r="G14" s="2">
        <f>SUM(C14:F14)</f>
        <v>0</v>
      </c>
    </row>
    <row r="15" spans="2:7" x14ac:dyDescent="0.25">
      <c r="B15" s="8" t="s">
        <v>17</v>
      </c>
      <c r="C15" s="2">
        <v>0</v>
      </c>
      <c r="D15" s="3">
        <f>100/3</f>
        <v>33.333333333333336</v>
      </c>
      <c r="E15" s="3">
        <f>100/3</f>
        <v>33.333333333333336</v>
      </c>
      <c r="F15" s="3">
        <f>100/3</f>
        <v>33.333333333333336</v>
      </c>
      <c r="G15" s="2">
        <f>SUM(C15:F15)</f>
        <v>100</v>
      </c>
    </row>
    <row r="16" spans="2:7" x14ac:dyDescent="0.25">
      <c r="B16" s="8" t="s">
        <v>18</v>
      </c>
      <c r="C16" s="2">
        <v>0</v>
      </c>
      <c r="D16" s="2">
        <v>0</v>
      </c>
      <c r="E16" s="2">
        <v>0</v>
      </c>
      <c r="F16" s="2">
        <v>0</v>
      </c>
      <c r="G16" s="2">
        <f>(SUM(G3:G15)-SUM(G8:G9))/9</f>
        <v>1737.9570001342893</v>
      </c>
    </row>
    <row r="17" spans="2:7" ht="18.75" x14ac:dyDescent="0.25">
      <c r="B17" s="8" t="s">
        <v>4</v>
      </c>
      <c r="C17" s="2">
        <f>SUM(C3:C15)</f>
        <v>484.22</v>
      </c>
      <c r="D17" s="2">
        <f>SUM(D3:D15)</f>
        <v>1815.5203333333332</v>
      </c>
      <c r="E17" s="2">
        <f>SUM(E3:E15)-SUM(E8:E9)</f>
        <v>12991.110334541936</v>
      </c>
      <c r="F17" s="2">
        <f>SUM(F3:F15)</f>
        <v>650.76233333333346</v>
      </c>
      <c r="G17" s="4">
        <f>SUM(G3:G16)-SUM(G8:G9)</f>
        <v>17379.570001342894</v>
      </c>
    </row>
    <row r="19" spans="2:7" ht="24" x14ac:dyDescent="0.25">
      <c r="B19" s="8" t="s">
        <v>19</v>
      </c>
      <c r="C19" s="5">
        <f>'[2]Budget Personnel'!C23</f>
        <v>3.4666666666666663</v>
      </c>
      <c r="D19" s="5">
        <f>'[2]Budget Personnel'!E23+'[2]Budget Personnel'!G23</f>
        <v>8.5</v>
      </c>
      <c r="E19" s="5">
        <f>'[2]Budget Personnel'!I23</f>
        <v>4.916666666666667</v>
      </c>
      <c r="F19" s="5">
        <f>'[2]Budget Personnel'!K23</f>
        <v>3.5833333333333335</v>
      </c>
      <c r="G19" s="5">
        <f>SUM(C19:F19)</f>
        <v>20.466666666666665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E26" sqref="E26"/>
    </sheetView>
  </sheetViews>
  <sheetFormatPr defaultRowHeight="15" x14ac:dyDescent="0.25"/>
  <cols>
    <col min="2" max="2" width="26" style="11" customWidth="1"/>
    <col min="3" max="3" width="14.85546875" customWidth="1"/>
    <col min="5" max="6" width="14.7109375" customWidth="1"/>
    <col min="7" max="7" width="11.140625" bestFit="1" customWidth="1"/>
  </cols>
  <sheetData>
    <row r="2" spans="2:7" ht="36" x14ac:dyDescent="0.25">
      <c r="B2" s="7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2:7" x14ac:dyDescent="0.25">
      <c r="B3" s="8" t="s">
        <v>5</v>
      </c>
      <c r="C3" s="2">
        <v>0</v>
      </c>
      <c r="D3" s="2">
        <v>0</v>
      </c>
      <c r="E3" s="2">
        <f>'[3]Guide shielding calculation'!I26</f>
        <v>1129.23253</v>
      </c>
      <c r="F3" s="2">
        <v>0</v>
      </c>
      <c r="G3" s="2">
        <f t="shared" ref="G3:G10" si="0">SUM(C3:F3)</f>
        <v>1129.23253</v>
      </c>
    </row>
    <row r="4" spans="2:7" x14ac:dyDescent="0.25">
      <c r="B4" s="8" t="s">
        <v>6</v>
      </c>
      <c r="C4" s="2">
        <v>0</v>
      </c>
      <c r="D4" s="2">
        <v>0</v>
      </c>
      <c r="E4" s="2">
        <f>('[3]Guide calculation'!M4+'[3]Guide calculation'!M5+'[3]Guide calculation'!M12)</f>
        <v>3096.7000000000003</v>
      </c>
      <c r="F4" s="2">
        <f>'[3]Guide calculation'!M6</f>
        <v>99</v>
      </c>
      <c r="G4" s="2">
        <f t="shared" si="0"/>
        <v>3195.7000000000003</v>
      </c>
    </row>
    <row r="5" spans="2:7" x14ac:dyDescent="0.25">
      <c r="B5" s="8" t="s">
        <v>7</v>
      </c>
      <c r="C5" s="2">
        <v>0</v>
      </c>
      <c r="D5" s="2">
        <v>0</v>
      </c>
      <c r="E5" s="2">
        <f>1320</f>
        <v>1320</v>
      </c>
      <c r="F5" s="2">
        <v>0</v>
      </c>
      <c r="G5" s="2">
        <f t="shared" si="0"/>
        <v>1320</v>
      </c>
    </row>
    <row r="6" spans="2:7" x14ac:dyDescent="0.25">
      <c r="B6" s="8" t="s">
        <v>8</v>
      </c>
      <c r="C6" s="2">
        <v>0</v>
      </c>
      <c r="D6" s="2">
        <v>0</v>
      </c>
      <c r="E6" s="2">
        <f>'[3]Sample Environment'!B9</f>
        <v>375</v>
      </c>
      <c r="F6" s="2">
        <v>0</v>
      </c>
      <c r="G6" s="2">
        <f t="shared" si="0"/>
        <v>375</v>
      </c>
    </row>
    <row r="7" spans="2:7" x14ac:dyDescent="0.25">
      <c r="B7" s="8" t="s">
        <v>9</v>
      </c>
      <c r="C7" s="2">
        <f>C8+C9</f>
        <v>0</v>
      </c>
      <c r="D7" s="2">
        <f>D8+D9</f>
        <v>300</v>
      </c>
      <c r="E7" s="2">
        <f>E8+E9</f>
        <v>4158.775534207477</v>
      </c>
      <c r="F7" s="2">
        <f>F8+F9</f>
        <v>0</v>
      </c>
      <c r="G7" s="2">
        <f t="shared" si="0"/>
        <v>4458.775534207477</v>
      </c>
    </row>
    <row r="8" spans="2:7" x14ac:dyDescent="0.25">
      <c r="B8" s="10" t="s">
        <v>10</v>
      </c>
      <c r="C8" s="2">
        <v>0</v>
      </c>
      <c r="D8" s="3">
        <v>0</v>
      </c>
      <c r="E8" s="3">
        <v>2833</v>
      </c>
      <c r="F8" s="2">
        <v>0</v>
      </c>
      <c r="G8" s="2">
        <f t="shared" si="0"/>
        <v>2833</v>
      </c>
    </row>
    <row r="9" spans="2:7" ht="24" x14ac:dyDescent="0.25">
      <c r="B9" s="10" t="s">
        <v>11</v>
      </c>
      <c r="C9" s="2">
        <v>0</v>
      </c>
      <c r="D9" s="3">
        <f>'[3]Detector tank'!C25</f>
        <v>300</v>
      </c>
      <c r="E9" s="3">
        <f>'[3]Detector tank'!C26+'[3]Detector tank'!F9+200+'[3]Detector tank'!C27</f>
        <v>1325.775534207477</v>
      </c>
      <c r="F9" s="2">
        <v>0</v>
      </c>
      <c r="G9" s="2">
        <f t="shared" si="0"/>
        <v>1625.775534207477</v>
      </c>
    </row>
    <row r="10" spans="2:7" x14ac:dyDescent="0.25">
      <c r="B10" s="8" t="s">
        <v>12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</row>
    <row r="11" spans="2:7" x14ac:dyDescent="0.25">
      <c r="B11" s="8" t="s">
        <v>13</v>
      </c>
      <c r="C11" s="2">
        <v>0</v>
      </c>
      <c r="D11" s="2">
        <v>48.487000000000002</v>
      </c>
      <c r="E11" s="2">
        <v>33.130000000000003</v>
      </c>
      <c r="F11" s="2">
        <v>19.478999999999999</v>
      </c>
      <c r="G11" s="2">
        <f t="shared" ref="G11" si="1">SUM(C11:F11)</f>
        <v>101.096</v>
      </c>
    </row>
    <row r="12" spans="2:7" x14ac:dyDescent="0.25">
      <c r="B12" s="8" t="s">
        <v>14</v>
      </c>
      <c r="C12" s="2">
        <f>'[3]Budget Personnel'!C6</f>
        <v>484.22</v>
      </c>
      <c r="D12" s="2">
        <f>'[3]Budget Personnel'!D6</f>
        <v>1133.7</v>
      </c>
      <c r="E12" s="2">
        <f>'[3]Budget Personnel'!F6</f>
        <v>627.65</v>
      </c>
      <c r="F12" s="2">
        <f>'[3]Budget Personnel'!G6</f>
        <v>498.95000000000005</v>
      </c>
      <c r="G12" s="2">
        <f>SUM(C12:F12)</f>
        <v>2744.5200000000004</v>
      </c>
    </row>
    <row r="13" spans="2:7" ht="24" x14ac:dyDescent="0.25">
      <c r="B13" s="8" t="s">
        <v>15</v>
      </c>
      <c r="C13" s="2">
        <v>0</v>
      </c>
      <c r="D13" s="2">
        <v>0</v>
      </c>
      <c r="E13" s="2">
        <f>'[3]Cave and shielding'!B24</f>
        <v>867.2889370011269</v>
      </c>
      <c r="F13" s="2">
        <v>0</v>
      </c>
      <c r="G13" s="2">
        <f>SUM(C13:F13)</f>
        <v>867.2889370011269</v>
      </c>
    </row>
    <row r="14" spans="2:7" x14ac:dyDescent="0.25">
      <c r="B14" s="8" t="s">
        <v>16</v>
      </c>
      <c r="C14" s="2">
        <v>0</v>
      </c>
      <c r="D14" s="2">
        <v>0</v>
      </c>
      <c r="E14" s="2">
        <v>0</v>
      </c>
      <c r="F14" s="2">
        <v>0</v>
      </c>
      <c r="G14" s="2">
        <f>SUM(C14:F14)</f>
        <v>0</v>
      </c>
    </row>
    <row r="15" spans="2:7" x14ac:dyDescent="0.25">
      <c r="B15" s="8" t="s">
        <v>17</v>
      </c>
      <c r="C15" s="2">
        <v>0</v>
      </c>
      <c r="D15" s="3">
        <f>100/3</f>
        <v>33.333333333333336</v>
      </c>
      <c r="E15" s="3">
        <f>100/3</f>
        <v>33.333333333333336</v>
      </c>
      <c r="F15" s="3">
        <f>100/3</f>
        <v>33.333333333333336</v>
      </c>
      <c r="G15" s="2">
        <f>SUM(C15:F15)</f>
        <v>100</v>
      </c>
    </row>
    <row r="16" spans="2:7" x14ac:dyDescent="0.25">
      <c r="B16" s="8" t="s">
        <v>18</v>
      </c>
      <c r="C16" s="2">
        <v>0</v>
      </c>
      <c r="D16" s="2">
        <v>0</v>
      </c>
      <c r="E16" s="2">
        <v>0</v>
      </c>
      <c r="F16" s="2">
        <v>0</v>
      </c>
      <c r="G16" s="2">
        <f>(SUM(G3:G15)-SUM(G8:G9))/9</f>
        <v>1587.9570001342893</v>
      </c>
    </row>
    <row r="17" spans="2:7" ht="18.75" x14ac:dyDescent="0.25">
      <c r="B17" s="8" t="s">
        <v>4</v>
      </c>
      <c r="C17" s="2">
        <f>SUM(C3:C15)</f>
        <v>484.22</v>
      </c>
      <c r="D17" s="2">
        <f>SUM(D3:D15)</f>
        <v>1815.5203333333332</v>
      </c>
      <c r="E17" s="2">
        <f>SUM(E3:E15)-SUM(E8:E9)</f>
        <v>11641.110334541936</v>
      </c>
      <c r="F17" s="2">
        <f>SUM(F3:F15)</f>
        <v>650.76233333333346</v>
      </c>
      <c r="G17" s="4">
        <f>SUM(G3:G16)-SUM(G8:G9)</f>
        <v>15879.570001342894</v>
      </c>
    </row>
    <row r="19" spans="2:7" ht="24" x14ac:dyDescent="0.25">
      <c r="B19" s="8" t="s">
        <v>19</v>
      </c>
      <c r="C19" s="5">
        <f>'[3]Budget Personnel'!C23</f>
        <v>3.4666666666666663</v>
      </c>
      <c r="D19" s="5">
        <f>'[3]Budget Personnel'!E23+'[3]Budget Personnel'!G23</f>
        <v>8.5</v>
      </c>
      <c r="E19" s="5">
        <f>'[3]Budget Personnel'!I23</f>
        <v>4.916666666666667</v>
      </c>
      <c r="F19" s="5">
        <f>'[3]Budget Personnel'!K23</f>
        <v>3.5833333333333335</v>
      </c>
      <c r="G19" s="5">
        <f>SUM(C19:F19)</f>
        <v>20.466666666666665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 1 15M€</vt:lpstr>
      <vt:lpstr>Version 2 17.4M€</vt:lpstr>
      <vt:lpstr>Half of the detector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2016-10-06T09:38:16Z</dcterms:modified>
</cp:coreProperties>
</file>