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ma\Dokumenty\ESS\Phase1\SCOPE setting meeting\"/>
    </mc:Choice>
  </mc:AlternateContent>
  <workbookProtection workbookAlgorithmName="SHA-512" workbookHashValue="ewZzkK5MtqRbCG9/9WW1m38Oq/REprxgNQk+mMTXvyTjXdFKFk7H2egaw179SSE3KMzs5U9SPwK5kxuCHwZLyw==" workbookSaltValue="svyEUbsvUGzx6b/jFFPnFQ==" workbookSpinCount="100000" lockStructure="1"/>
  <bookViews>
    <workbookView xWindow="0" yWindow="0" windowWidth="19905" windowHeight="11550" activeTab="3"/>
  </bookViews>
  <sheets>
    <sheet name="FullScope" sheetId="6" r:id="rId1"/>
    <sheet name="World Class" sheetId="4" r:id="rId2"/>
    <sheet name="CostCategory" sheetId="5" r:id="rId3"/>
    <sheet name="Charts" sheetId="7" r:id="rId4"/>
  </sheets>
  <calcPr calcId="152511"/>
</workbook>
</file>

<file path=xl/calcChain.xml><?xml version="1.0" encoding="utf-8"?>
<calcChain xmlns="http://schemas.openxmlformats.org/spreadsheetml/2006/main">
  <c r="E13" i="7" l="1"/>
  <c r="I117" i="6"/>
  <c r="L104" i="6"/>
  <c r="J104" i="6"/>
  <c r="I104" i="6"/>
  <c r="H104" i="6"/>
  <c r="G104" i="6"/>
  <c r="F104" i="6"/>
  <c r="E104" i="6"/>
  <c r="D104" i="6"/>
  <c r="C104" i="6"/>
  <c r="B104" i="6"/>
  <c r="J100" i="6"/>
  <c r="I100" i="6"/>
  <c r="I40" i="6"/>
  <c r="I35" i="6"/>
  <c r="L17" i="6"/>
  <c r="J17" i="6"/>
  <c r="I17" i="6"/>
  <c r="D17" i="6"/>
  <c r="N104" i="6" l="1"/>
  <c r="N8" i="7"/>
  <c r="E15" i="7"/>
  <c r="D15" i="7"/>
  <c r="C15" i="7"/>
  <c r="B15" i="7"/>
  <c r="I7" i="6" l="1"/>
  <c r="B17" i="6" l="1"/>
  <c r="N107" i="6"/>
  <c r="O103" i="6"/>
  <c r="N103" i="6"/>
  <c r="N102" i="6"/>
  <c r="P102" i="6" s="1"/>
  <c r="N101" i="6"/>
  <c r="P101" i="6" l="1"/>
  <c r="P103" i="6"/>
  <c r="O102" i="5"/>
  <c r="N102" i="5"/>
  <c r="N101" i="5"/>
  <c r="N100" i="5"/>
  <c r="P100" i="5" s="1"/>
  <c r="N101" i="4"/>
  <c r="P101" i="5" l="1"/>
  <c r="P102" i="5"/>
  <c r="P101" i="4"/>
  <c r="I6" i="5"/>
  <c r="I10" i="6"/>
  <c r="I11" i="6"/>
  <c r="I12" i="6"/>
  <c r="I13" i="6"/>
  <c r="I15" i="6"/>
  <c r="I16" i="6"/>
  <c r="I9" i="6"/>
  <c r="I6" i="6"/>
  <c r="I5" i="6" s="1"/>
  <c r="K6" i="6"/>
  <c r="K5" i="6" s="1"/>
  <c r="I8" i="6" l="1"/>
  <c r="O15" i="5"/>
  <c r="O14" i="5"/>
  <c r="O13" i="5"/>
  <c r="O15" i="4"/>
  <c r="O15" i="6" s="1"/>
  <c r="P15" i="4"/>
  <c r="P15" i="6" s="1"/>
  <c r="O14" i="4"/>
  <c r="O13" i="4"/>
  <c r="O13" i="6" s="1"/>
  <c r="P13" i="4" l="1"/>
  <c r="P13" i="6" s="1"/>
  <c r="P15" i="5"/>
  <c r="P14" i="5"/>
  <c r="P13" i="5"/>
  <c r="P14" i="4"/>
  <c r="P14" i="6" s="1"/>
  <c r="O14" i="6"/>
  <c r="C5" i="6" l="1"/>
  <c r="D5" i="6"/>
  <c r="E5" i="6"/>
  <c r="F5" i="6"/>
  <c r="G5" i="6"/>
  <c r="H5" i="6"/>
  <c r="J5" i="6"/>
  <c r="L5" i="6"/>
  <c r="M5" i="6"/>
  <c r="B5" i="6"/>
  <c r="I121" i="5"/>
  <c r="I119" i="5"/>
  <c r="I116" i="5"/>
  <c r="I103" i="5"/>
  <c r="I99" i="5"/>
  <c r="I97" i="5"/>
  <c r="I40" i="5"/>
  <c r="I35" i="5"/>
  <c r="I17" i="5"/>
  <c r="B8" i="5"/>
  <c r="C5" i="5"/>
  <c r="D5" i="5"/>
  <c r="E5" i="5"/>
  <c r="F5" i="5"/>
  <c r="G5" i="5"/>
  <c r="H5" i="5"/>
  <c r="I5" i="5"/>
  <c r="J5" i="5"/>
  <c r="K5" i="5"/>
  <c r="L5" i="5"/>
  <c r="M5" i="5"/>
  <c r="B5" i="5"/>
  <c r="C40" i="5"/>
  <c r="I5" i="4"/>
  <c r="N106" i="5"/>
  <c r="F5" i="4"/>
  <c r="P106" i="5" l="1"/>
  <c r="N5" i="5"/>
  <c r="O5" i="5"/>
  <c r="P5" i="5" l="1"/>
  <c r="C122" i="6" l="1"/>
  <c r="D122" i="6"/>
  <c r="E122" i="6"/>
  <c r="F122" i="6"/>
  <c r="G122" i="6"/>
  <c r="H122" i="6"/>
  <c r="I122" i="6"/>
  <c r="J122" i="6"/>
  <c r="K122" i="6"/>
  <c r="L122" i="6"/>
  <c r="M122" i="6"/>
  <c r="B122" i="6"/>
  <c r="C120" i="6"/>
  <c r="D120" i="6"/>
  <c r="E120" i="6"/>
  <c r="F120" i="6"/>
  <c r="G120" i="6"/>
  <c r="H120" i="6"/>
  <c r="I120" i="6"/>
  <c r="J120" i="6"/>
  <c r="K120" i="6"/>
  <c r="L120" i="6"/>
  <c r="M120" i="6"/>
  <c r="B120" i="6"/>
  <c r="C117" i="6"/>
  <c r="D117" i="6"/>
  <c r="E117" i="6"/>
  <c r="F117" i="6"/>
  <c r="G117" i="6"/>
  <c r="H117" i="6"/>
  <c r="J117" i="6"/>
  <c r="K117" i="6"/>
  <c r="L117" i="6"/>
  <c r="M117" i="6"/>
  <c r="B117" i="6"/>
  <c r="B40" i="6"/>
  <c r="C35" i="6"/>
  <c r="D35" i="6"/>
  <c r="E35" i="6"/>
  <c r="F35" i="6"/>
  <c r="G35" i="6"/>
  <c r="H35" i="6"/>
  <c r="J35" i="6"/>
  <c r="K35" i="6"/>
  <c r="L35" i="6"/>
  <c r="M35" i="6"/>
  <c r="B35" i="6"/>
  <c r="C17" i="6"/>
  <c r="E17" i="6"/>
  <c r="F17" i="6"/>
  <c r="G17" i="6"/>
  <c r="H17" i="6"/>
  <c r="K17" i="6"/>
  <c r="M17" i="6"/>
  <c r="C8" i="6"/>
  <c r="D8" i="6"/>
  <c r="E8" i="6"/>
  <c r="F8" i="6"/>
  <c r="G8" i="6"/>
  <c r="H8" i="6"/>
  <c r="J8" i="6"/>
  <c r="K8" i="6"/>
  <c r="L8" i="6"/>
  <c r="M8" i="6"/>
  <c r="B8" i="6"/>
  <c r="C121" i="4"/>
  <c r="D121" i="4"/>
  <c r="E121" i="4"/>
  <c r="F121" i="4"/>
  <c r="G121" i="4"/>
  <c r="H121" i="4"/>
  <c r="I121" i="4"/>
  <c r="J121" i="4"/>
  <c r="K121" i="4"/>
  <c r="L121" i="4"/>
  <c r="M121" i="4"/>
  <c r="B121" i="4"/>
  <c r="C119" i="4"/>
  <c r="D119" i="4"/>
  <c r="E119" i="4"/>
  <c r="F119" i="4"/>
  <c r="G119" i="4"/>
  <c r="H119" i="4"/>
  <c r="I119" i="4"/>
  <c r="J119" i="4"/>
  <c r="K119" i="4"/>
  <c r="L119" i="4"/>
  <c r="M119" i="4"/>
  <c r="B119" i="4"/>
  <c r="C116" i="4"/>
  <c r="D116" i="4"/>
  <c r="E116" i="4"/>
  <c r="F116" i="4"/>
  <c r="G116" i="4"/>
  <c r="H116" i="4"/>
  <c r="I116" i="4"/>
  <c r="J116" i="4"/>
  <c r="K116" i="4"/>
  <c r="L116" i="4"/>
  <c r="M116" i="4"/>
  <c r="B116" i="4"/>
  <c r="C40" i="4"/>
  <c r="D40" i="4"/>
  <c r="E40" i="4"/>
  <c r="F40" i="4"/>
  <c r="G40" i="4"/>
  <c r="H40" i="4"/>
  <c r="I40" i="4"/>
  <c r="J40" i="4"/>
  <c r="K40" i="4"/>
  <c r="L40" i="4"/>
  <c r="M40" i="4"/>
  <c r="B40" i="4"/>
  <c r="C35" i="4"/>
  <c r="D35" i="4"/>
  <c r="E35" i="4"/>
  <c r="F35" i="4"/>
  <c r="G35" i="4"/>
  <c r="H35" i="4"/>
  <c r="I35" i="4"/>
  <c r="J35" i="4"/>
  <c r="K35" i="4"/>
  <c r="L35" i="4"/>
  <c r="M35" i="4"/>
  <c r="B35" i="4"/>
  <c r="C17" i="4"/>
  <c r="D17" i="4"/>
  <c r="E17" i="4"/>
  <c r="F17" i="4"/>
  <c r="G17" i="4"/>
  <c r="H17" i="4"/>
  <c r="I17" i="4"/>
  <c r="J17" i="4"/>
  <c r="K17" i="4"/>
  <c r="L17" i="4"/>
  <c r="M17" i="4"/>
  <c r="B17" i="4"/>
  <c r="C8" i="4"/>
  <c r="D8" i="4"/>
  <c r="E8" i="4"/>
  <c r="F8" i="4"/>
  <c r="G8" i="4"/>
  <c r="H8" i="4"/>
  <c r="I8" i="4"/>
  <c r="J8" i="4"/>
  <c r="K8" i="4"/>
  <c r="L8" i="4"/>
  <c r="M8" i="4"/>
  <c r="B8" i="4"/>
  <c r="C5" i="4"/>
  <c r="D5" i="4"/>
  <c r="E5" i="4"/>
  <c r="G5" i="4"/>
  <c r="H5" i="4"/>
  <c r="J5" i="4"/>
  <c r="K5" i="4"/>
  <c r="L5" i="4"/>
  <c r="M5" i="4"/>
  <c r="B5" i="4"/>
  <c r="C121" i="5"/>
  <c r="D121" i="5"/>
  <c r="E121" i="5"/>
  <c r="F121" i="5"/>
  <c r="G121" i="5"/>
  <c r="H121" i="5"/>
  <c r="J121" i="5"/>
  <c r="K121" i="5"/>
  <c r="L121" i="5"/>
  <c r="M121" i="5"/>
  <c r="B121" i="5"/>
  <c r="C119" i="5"/>
  <c r="D119" i="5"/>
  <c r="E119" i="5"/>
  <c r="F119" i="5"/>
  <c r="G119" i="5"/>
  <c r="H119" i="5"/>
  <c r="J119" i="5"/>
  <c r="K119" i="5"/>
  <c r="L119" i="5"/>
  <c r="M119" i="5"/>
  <c r="B119" i="5"/>
  <c r="C116" i="5"/>
  <c r="D116" i="5"/>
  <c r="E116" i="5"/>
  <c r="F116" i="5"/>
  <c r="G116" i="5"/>
  <c r="H116" i="5"/>
  <c r="J116" i="5"/>
  <c r="K116" i="5"/>
  <c r="L116" i="5"/>
  <c r="M116" i="5"/>
  <c r="B116" i="5"/>
  <c r="D40" i="5"/>
  <c r="E40" i="5"/>
  <c r="F40" i="5"/>
  <c r="G40" i="5"/>
  <c r="H40" i="5"/>
  <c r="J40" i="5"/>
  <c r="K40" i="5"/>
  <c r="L40" i="5"/>
  <c r="M40" i="5"/>
  <c r="B40" i="5"/>
  <c r="C35" i="5"/>
  <c r="D35" i="5"/>
  <c r="E35" i="5"/>
  <c r="F35" i="5"/>
  <c r="G35" i="5"/>
  <c r="H35" i="5"/>
  <c r="J35" i="5"/>
  <c r="K35" i="5"/>
  <c r="L35" i="5"/>
  <c r="M35" i="5"/>
  <c r="B35" i="5"/>
  <c r="C17" i="5"/>
  <c r="D17" i="5"/>
  <c r="E17" i="5"/>
  <c r="F17" i="5"/>
  <c r="G17" i="5"/>
  <c r="H17" i="5"/>
  <c r="J17" i="5"/>
  <c r="K17" i="5"/>
  <c r="L17" i="5"/>
  <c r="M17" i="5"/>
  <c r="B17" i="5"/>
  <c r="C8" i="5"/>
  <c r="D8" i="5"/>
  <c r="E8" i="5"/>
  <c r="F8" i="5"/>
  <c r="G8" i="5"/>
  <c r="H8" i="5"/>
  <c r="I8" i="5"/>
  <c r="J8" i="5"/>
  <c r="K8" i="5"/>
  <c r="L8" i="5"/>
  <c r="M8" i="5"/>
  <c r="N106" i="4"/>
  <c r="O26" i="6"/>
  <c r="O30" i="6"/>
  <c r="N30" i="4"/>
  <c r="O30" i="4"/>
  <c r="O29" i="4"/>
  <c r="N29" i="4"/>
  <c r="C40" i="6"/>
  <c r="D40" i="6"/>
  <c r="E40" i="6"/>
  <c r="F40" i="6"/>
  <c r="G40" i="6"/>
  <c r="H40" i="6"/>
  <c r="J40" i="6"/>
  <c r="K40" i="6"/>
  <c r="L40" i="6"/>
  <c r="M40" i="6"/>
  <c r="O123" i="6"/>
  <c r="O121" i="6"/>
  <c r="O119" i="6"/>
  <c r="O118" i="6"/>
  <c r="O116" i="6"/>
  <c r="O115" i="6"/>
  <c r="O114" i="6"/>
  <c r="O113" i="6"/>
  <c r="O112" i="6"/>
  <c r="O111" i="6"/>
  <c r="O110" i="6"/>
  <c r="O109" i="6"/>
  <c r="O108" i="6"/>
  <c r="O106" i="6"/>
  <c r="O105" i="6"/>
  <c r="N105" i="6"/>
  <c r="M104" i="6"/>
  <c r="K104" i="6"/>
  <c r="M100" i="6"/>
  <c r="L100" i="6"/>
  <c r="K100" i="6"/>
  <c r="H100" i="6"/>
  <c r="G100" i="6"/>
  <c r="F100" i="6"/>
  <c r="E100" i="6"/>
  <c r="D100" i="6"/>
  <c r="C100" i="6"/>
  <c r="B100" i="6"/>
  <c r="M98" i="6"/>
  <c r="L98" i="6"/>
  <c r="K98" i="6"/>
  <c r="J98" i="6"/>
  <c r="I98" i="6"/>
  <c r="H98" i="6"/>
  <c r="G98" i="6"/>
  <c r="F98" i="6"/>
  <c r="E98" i="6"/>
  <c r="D98" i="6"/>
  <c r="C98" i="6"/>
  <c r="B98" i="6"/>
  <c r="O97" i="6"/>
  <c r="O96" i="6"/>
  <c r="O95" i="6"/>
  <c r="O92" i="6"/>
  <c r="O91" i="6"/>
  <c r="O90" i="6"/>
  <c r="O89" i="6"/>
  <c r="O88" i="6"/>
  <c r="O85" i="6"/>
  <c r="O83" i="6"/>
  <c r="O82" i="6"/>
  <c r="O81" i="6"/>
  <c r="O80" i="6"/>
  <c r="O78" i="6"/>
  <c r="O77" i="6"/>
  <c r="O76" i="6"/>
  <c r="O75" i="6"/>
  <c r="O73" i="6"/>
  <c r="O72" i="6"/>
  <c r="O71" i="6"/>
  <c r="O70" i="6"/>
  <c r="O67" i="6"/>
  <c r="O66" i="6"/>
  <c r="O65" i="6"/>
  <c r="O64" i="6"/>
  <c r="O63" i="6"/>
  <c r="O61" i="6"/>
  <c r="O60" i="6"/>
  <c r="O59" i="6"/>
  <c r="O58" i="6"/>
  <c r="O57" i="6"/>
  <c r="O55" i="6"/>
  <c r="O54" i="6"/>
  <c r="O53" i="6"/>
  <c r="O52" i="6"/>
  <c r="O51" i="6"/>
  <c r="O49" i="6"/>
  <c r="O48" i="6"/>
  <c r="O47" i="6"/>
  <c r="O46" i="6"/>
  <c r="O45" i="6"/>
  <c r="O42" i="6"/>
  <c r="O41" i="6"/>
  <c r="O39" i="6"/>
  <c r="O38" i="6"/>
  <c r="O37" i="6"/>
  <c r="O36" i="6"/>
  <c r="O34" i="6"/>
  <c r="O33" i="6"/>
  <c r="N33" i="6"/>
  <c r="O32" i="6"/>
  <c r="N32" i="6"/>
  <c r="O29" i="6"/>
  <c r="N29" i="6"/>
  <c r="O28" i="6"/>
  <c r="N28" i="6"/>
  <c r="O25" i="6"/>
  <c r="N25" i="6"/>
  <c r="O24" i="6"/>
  <c r="N24" i="6"/>
  <c r="O23" i="6"/>
  <c r="N23" i="6"/>
  <c r="O21" i="6"/>
  <c r="P21" i="6" s="1"/>
  <c r="O20" i="6"/>
  <c r="N20" i="6"/>
  <c r="O19" i="6"/>
  <c r="N19" i="6"/>
  <c r="O18" i="6"/>
  <c r="N18" i="6"/>
  <c r="O5" i="6"/>
  <c r="O34" i="5"/>
  <c r="O28" i="4"/>
  <c r="N28" i="4"/>
  <c r="O34" i="4"/>
  <c r="N34" i="4"/>
  <c r="O55" i="4"/>
  <c r="O49" i="4"/>
  <c r="O67" i="5"/>
  <c r="O61" i="5"/>
  <c r="N17" i="6" l="1"/>
  <c r="N100" i="6"/>
  <c r="O120" i="6"/>
  <c r="O117" i="6"/>
  <c r="P83" i="6"/>
  <c r="P63" i="6"/>
  <c r="P28" i="6"/>
  <c r="P33" i="6"/>
  <c r="O17" i="6"/>
  <c r="P60" i="6"/>
  <c r="P105" i="6"/>
  <c r="P114" i="6"/>
  <c r="O17" i="4"/>
  <c r="O122" i="6"/>
  <c r="P24" i="6"/>
  <c r="P123" i="6"/>
  <c r="P59" i="6"/>
  <c r="P96" i="6"/>
  <c r="N40" i="5"/>
  <c r="P75" i="6"/>
  <c r="P91" i="6"/>
  <c r="P67" i="6"/>
  <c r="P28" i="4"/>
  <c r="P29" i="4"/>
  <c r="P30" i="4"/>
  <c r="P106" i="4"/>
  <c r="P121" i="6"/>
  <c r="O8" i="6"/>
  <c r="P34" i="6"/>
  <c r="P76" i="6"/>
  <c r="P92" i="6"/>
  <c r="P97" i="6"/>
  <c r="P108" i="6"/>
  <c r="N40" i="6"/>
  <c r="O104" i="6"/>
  <c r="P30" i="6"/>
  <c r="P18" i="6"/>
  <c r="P52" i="6"/>
  <c r="P61" i="6"/>
  <c r="P72" i="6"/>
  <c r="P82" i="6"/>
  <c r="P89" i="6"/>
  <c r="O98" i="6"/>
  <c r="E125" i="6"/>
  <c r="E124" i="6" s="1"/>
  <c r="E126" i="6" s="1"/>
  <c r="M124" i="6"/>
  <c r="P109" i="6"/>
  <c r="P37" i="6"/>
  <c r="P48" i="6"/>
  <c r="P53" i="6"/>
  <c r="P58" i="6"/>
  <c r="P118" i="6"/>
  <c r="P20" i="6"/>
  <c r="P45" i="6"/>
  <c r="P64" i="6"/>
  <c r="P111" i="6"/>
  <c r="P115" i="6"/>
  <c r="P107" i="6"/>
  <c r="O40" i="6"/>
  <c r="P42" i="6"/>
  <c r="P26" i="6"/>
  <c r="P38" i="6"/>
  <c r="P25" i="6"/>
  <c r="P73" i="6"/>
  <c r="P78" i="6"/>
  <c r="P95" i="6"/>
  <c r="P88" i="6"/>
  <c r="P70" i="6"/>
  <c r="P71" i="6"/>
  <c r="P36" i="6"/>
  <c r="P41" i="6"/>
  <c r="P80" i="6"/>
  <c r="P85" i="6"/>
  <c r="P106" i="6"/>
  <c r="P110" i="6"/>
  <c r="P23" i="6"/>
  <c r="P46" i="6"/>
  <c r="P54" i="6"/>
  <c r="P77" i="6"/>
  <c r="P116" i="6"/>
  <c r="P119" i="6"/>
  <c r="N17" i="4"/>
  <c r="P17" i="4" s="1"/>
  <c r="C4" i="7" s="1"/>
  <c r="P51" i="6"/>
  <c r="P113" i="6"/>
  <c r="P29" i="6"/>
  <c r="P47" i="6"/>
  <c r="P55" i="6"/>
  <c r="O100" i="6"/>
  <c r="P57" i="6"/>
  <c r="P65" i="6"/>
  <c r="P90" i="6"/>
  <c r="N98" i="6"/>
  <c r="P98" i="6" s="1"/>
  <c r="N35" i="6"/>
  <c r="O35" i="6"/>
  <c r="P66" i="6"/>
  <c r="P32" i="6"/>
  <c r="P39" i="6"/>
  <c r="P49" i="6"/>
  <c r="P81" i="6"/>
  <c r="P112" i="6"/>
  <c r="D9" i="7" s="1"/>
  <c r="N122" i="6"/>
  <c r="G124" i="6"/>
  <c r="G126" i="6" s="1"/>
  <c r="K125" i="6"/>
  <c r="K124" i="6" s="1"/>
  <c r="K126" i="6" s="1"/>
  <c r="N8" i="6"/>
  <c r="P61" i="5"/>
  <c r="P34" i="5"/>
  <c r="P49" i="4"/>
  <c r="P34" i="4"/>
  <c r="D125" i="6"/>
  <c r="D124" i="6" s="1"/>
  <c r="D126" i="6" s="1"/>
  <c r="L125" i="6"/>
  <c r="L124" i="6" s="1"/>
  <c r="L126" i="6" s="1"/>
  <c r="B125" i="6"/>
  <c r="B124" i="6" s="1"/>
  <c r="B126" i="6" s="1"/>
  <c r="H125" i="6"/>
  <c r="H124" i="6" s="1"/>
  <c r="H126" i="6" s="1"/>
  <c r="J125" i="6"/>
  <c r="J124" i="6" s="1"/>
  <c r="J126" i="6" s="1"/>
  <c r="P19" i="6"/>
  <c r="I125" i="6"/>
  <c r="I124" i="6" s="1"/>
  <c r="I126" i="6" s="1"/>
  <c r="F125" i="6"/>
  <c r="F124" i="6" s="1"/>
  <c r="F126" i="6" s="1"/>
  <c r="C125" i="6"/>
  <c r="N117" i="6"/>
  <c r="N120" i="6"/>
  <c r="P55" i="4"/>
  <c r="P67" i="5"/>
  <c r="O122" i="5"/>
  <c r="N121" i="5"/>
  <c r="O121" i="5"/>
  <c r="O119" i="5"/>
  <c r="N119" i="5"/>
  <c r="O118" i="5"/>
  <c r="O117" i="5"/>
  <c r="O113" i="5"/>
  <c r="O112" i="5"/>
  <c r="O111" i="5"/>
  <c r="O107" i="5"/>
  <c r="O105" i="5"/>
  <c r="O104" i="5"/>
  <c r="N104" i="5"/>
  <c r="M103" i="5"/>
  <c r="L103" i="5"/>
  <c r="K103" i="5"/>
  <c r="J103" i="5"/>
  <c r="H103" i="5"/>
  <c r="G103" i="5"/>
  <c r="F103" i="5"/>
  <c r="E103" i="5"/>
  <c r="D103" i="5"/>
  <c r="C103" i="5"/>
  <c r="B103" i="5"/>
  <c r="M99" i="5"/>
  <c r="L99" i="5"/>
  <c r="K99" i="5"/>
  <c r="J99" i="5"/>
  <c r="H99" i="5"/>
  <c r="G99" i="5"/>
  <c r="F99" i="5"/>
  <c r="E99" i="5"/>
  <c r="D99" i="5"/>
  <c r="C99" i="5"/>
  <c r="B99" i="5"/>
  <c r="M97" i="5"/>
  <c r="L97" i="5"/>
  <c r="K97" i="5"/>
  <c r="J97" i="5"/>
  <c r="H97" i="5"/>
  <c r="G97" i="5"/>
  <c r="F97" i="5"/>
  <c r="E97" i="5"/>
  <c r="D97" i="5"/>
  <c r="C97" i="5"/>
  <c r="B97" i="5"/>
  <c r="O78" i="5"/>
  <c r="O77" i="5"/>
  <c r="O76" i="5"/>
  <c r="O75" i="5"/>
  <c r="O73" i="5"/>
  <c r="O72" i="5"/>
  <c r="O71" i="5"/>
  <c r="O70" i="5"/>
  <c r="O42" i="5"/>
  <c r="O41" i="5"/>
  <c r="O40" i="5"/>
  <c r="N35" i="5"/>
  <c r="O35" i="5"/>
  <c r="O33" i="5"/>
  <c r="N33" i="5"/>
  <c r="O26" i="5"/>
  <c r="O23" i="5"/>
  <c r="N23" i="5"/>
  <c r="O17" i="5"/>
  <c r="O12" i="5"/>
  <c r="O11" i="5"/>
  <c r="O10" i="5"/>
  <c r="O9" i="5"/>
  <c r="N8" i="5"/>
  <c r="O8" i="5"/>
  <c r="O7" i="5"/>
  <c r="O6" i="5"/>
  <c r="O122" i="4"/>
  <c r="N121" i="4"/>
  <c r="O121" i="4"/>
  <c r="O119" i="4"/>
  <c r="N119" i="4"/>
  <c r="O118" i="4"/>
  <c r="O117" i="4"/>
  <c r="O116" i="4"/>
  <c r="O114" i="4"/>
  <c r="O113" i="4"/>
  <c r="O112" i="4"/>
  <c r="O111" i="4"/>
  <c r="O110" i="4"/>
  <c r="O108" i="4"/>
  <c r="O107" i="4"/>
  <c r="O105" i="4"/>
  <c r="O104" i="4"/>
  <c r="N104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O102" i="4"/>
  <c r="N102" i="4"/>
  <c r="N100" i="4"/>
  <c r="M99" i="4"/>
  <c r="L99" i="4"/>
  <c r="K99" i="4"/>
  <c r="J99" i="4"/>
  <c r="I99" i="4"/>
  <c r="H99" i="4"/>
  <c r="G99" i="4"/>
  <c r="F99" i="4"/>
  <c r="E99" i="4"/>
  <c r="D99" i="4"/>
  <c r="C99" i="4"/>
  <c r="B99" i="4"/>
  <c r="M97" i="4"/>
  <c r="L97" i="4"/>
  <c r="K97" i="4"/>
  <c r="J97" i="4"/>
  <c r="I97" i="4"/>
  <c r="H97" i="4"/>
  <c r="G97" i="4"/>
  <c r="F97" i="4"/>
  <c r="E97" i="4"/>
  <c r="D97" i="4"/>
  <c r="C97" i="4"/>
  <c r="B97" i="4"/>
  <c r="O54" i="4"/>
  <c r="O53" i="4"/>
  <c r="O52" i="4"/>
  <c r="O51" i="4"/>
  <c r="O48" i="4"/>
  <c r="O47" i="4"/>
  <c r="O46" i="4"/>
  <c r="O45" i="4"/>
  <c r="O42" i="4"/>
  <c r="O41" i="4"/>
  <c r="O40" i="4"/>
  <c r="O37" i="4"/>
  <c r="O36" i="4"/>
  <c r="N35" i="4"/>
  <c r="O35" i="4"/>
  <c r="O33" i="4"/>
  <c r="N33" i="4"/>
  <c r="O32" i="4"/>
  <c r="N32" i="4"/>
  <c r="O26" i="4"/>
  <c r="O24" i="4"/>
  <c r="N24" i="4"/>
  <c r="O23" i="4"/>
  <c r="N23" i="4"/>
  <c r="O21" i="4"/>
  <c r="N21" i="4"/>
  <c r="O20" i="4"/>
  <c r="N20" i="4"/>
  <c r="O19" i="4"/>
  <c r="N19" i="4"/>
  <c r="O18" i="4"/>
  <c r="N18" i="4"/>
  <c r="O16" i="4"/>
  <c r="O16" i="6" s="1"/>
  <c r="O12" i="4"/>
  <c r="O12" i="6" s="1"/>
  <c r="O11" i="4"/>
  <c r="O11" i="6" s="1"/>
  <c r="O10" i="4"/>
  <c r="O10" i="6" s="1"/>
  <c r="O9" i="4"/>
  <c r="O9" i="6" s="1"/>
  <c r="N8" i="4"/>
  <c r="O8" i="4"/>
  <c r="O7" i="4"/>
  <c r="O7" i="6" s="1"/>
  <c r="O6" i="4"/>
  <c r="O6" i="6" s="1"/>
  <c r="O5" i="4"/>
  <c r="N5" i="4"/>
  <c r="P8" i="6" l="1"/>
  <c r="D3" i="7" s="1"/>
  <c r="D6" i="7"/>
  <c r="P40" i="5"/>
  <c r="P117" i="6"/>
  <c r="P122" i="6"/>
  <c r="D11" i="7" s="1"/>
  <c r="P100" i="6"/>
  <c r="D12" i="7" s="1"/>
  <c r="P104" i="6"/>
  <c r="P17" i="6"/>
  <c r="P7" i="4"/>
  <c r="P7" i="6" s="1"/>
  <c r="N5" i="6"/>
  <c r="P5" i="6" s="1"/>
  <c r="P10" i="4"/>
  <c r="P10" i="6" s="1"/>
  <c r="P12" i="4"/>
  <c r="P12" i="6" s="1"/>
  <c r="P18" i="4"/>
  <c r="P20" i="4"/>
  <c r="P21" i="4"/>
  <c r="P24" i="4"/>
  <c r="P26" i="4"/>
  <c r="P33" i="4"/>
  <c r="P9" i="4"/>
  <c r="P9" i="6" s="1"/>
  <c r="P11" i="4"/>
  <c r="P11" i="6" s="1"/>
  <c r="P16" i="4"/>
  <c r="P16" i="6" s="1"/>
  <c r="P19" i="4"/>
  <c r="P23" i="4"/>
  <c r="P32" i="4"/>
  <c r="B124" i="5"/>
  <c r="B123" i="5" s="1"/>
  <c r="B125" i="5" s="1"/>
  <c r="P40" i="6"/>
  <c r="F6" i="7"/>
  <c r="P8" i="4"/>
  <c r="C3" i="7" s="1"/>
  <c r="P6" i="4"/>
  <c r="L127" i="6"/>
  <c r="L4" i="6" s="1"/>
  <c r="H127" i="6"/>
  <c r="H4" i="6" s="1"/>
  <c r="M126" i="6"/>
  <c r="M127" i="6" s="1"/>
  <c r="M4" i="6" s="1"/>
  <c r="J127" i="6"/>
  <c r="D127" i="6"/>
  <c r="D4" i="6" s="1"/>
  <c r="F127" i="6"/>
  <c r="K3" i="6"/>
  <c r="E127" i="6"/>
  <c r="E4" i="6" s="1"/>
  <c r="P120" i="6"/>
  <c r="D10" i="7"/>
  <c r="G6" i="7"/>
  <c r="D7" i="7"/>
  <c r="I127" i="6"/>
  <c r="P5" i="4"/>
  <c r="N97" i="4"/>
  <c r="D124" i="4"/>
  <c r="O97" i="5"/>
  <c r="P122" i="5"/>
  <c r="O97" i="4"/>
  <c r="H124" i="4"/>
  <c r="N99" i="4"/>
  <c r="B124" i="4"/>
  <c r="B123" i="4" s="1"/>
  <c r="P35" i="6"/>
  <c r="O99" i="4"/>
  <c r="P122" i="4"/>
  <c r="P121" i="4"/>
  <c r="C11" i="7" s="1"/>
  <c r="P7" i="5"/>
  <c r="P26" i="5"/>
  <c r="P35" i="5"/>
  <c r="B5" i="7" s="1"/>
  <c r="P70" i="5"/>
  <c r="P119" i="5"/>
  <c r="P71" i="5"/>
  <c r="P75" i="5"/>
  <c r="P111" i="5"/>
  <c r="P113" i="5"/>
  <c r="P76" i="5"/>
  <c r="P78" i="5"/>
  <c r="P104" i="5"/>
  <c r="P46" i="4"/>
  <c r="P53" i="4"/>
  <c r="P111" i="4"/>
  <c r="P47" i="4"/>
  <c r="P107" i="4"/>
  <c r="P117" i="4"/>
  <c r="P42" i="4"/>
  <c r="P108" i="4"/>
  <c r="P119" i="4"/>
  <c r="P45" i="4"/>
  <c r="P48" i="4"/>
  <c r="P54" i="4"/>
  <c r="P114" i="4"/>
  <c r="P102" i="4"/>
  <c r="P36" i="4"/>
  <c r="P41" i="4"/>
  <c r="P51" i="4"/>
  <c r="P105" i="4"/>
  <c r="P110" i="4"/>
  <c r="P112" i="4"/>
  <c r="P35" i="4"/>
  <c r="C5" i="7" s="1"/>
  <c r="P37" i="4"/>
  <c r="P52" i="4"/>
  <c r="P100" i="4"/>
  <c r="P104" i="4"/>
  <c r="P113" i="4"/>
  <c r="P118" i="4"/>
  <c r="N124" i="6"/>
  <c r="C124" i="6"/>
  <c r="C126" i="6" s="1"/>
  <c r="O126" i="6" s="1"/>
  <c r="O125" i="6"/>
  <c r="N125" i="6"/>
  <c r="N17" i="5"/>
  <c r="P17" i="5" s="1"/>
  <c r="B4" i="7" s="1"/>
  <c r="N99" i="5"/>
  <c r="O116" i="5"/>
  <c r="M123" i="5"/>
  <c r="M125" i="5" s="1"/>
  <c r="P9" i="5"/>
  <c r="N97" i="5"/>
  <c r="O99" i="5"/>
  <c r="C124" i="5"/>
  <c r="C123" i="5" s="1"/>
  <c r="G123" i="5"/>
  <c r="G125" i="5" s="1"/>
  <c r="P117" i="5"/>
  <c r="D124" i="5"/>
  <c r="D123" i="5" s="1"/>
  <c r="D125" i="5" s="1"/>
  <c r="H124" i="5"/>
  <c r="H123" i="5" s="1"/>
  <c r="H125" i="5" s="1"/>
  <c r="K124" i="5"/>
  <c r="K123" i="5" s="1"/>
  <c r="K125" i="5" s="1"/>
  <c r="P12" i="5"/>
  <c r="P42" i="5"/>
  <c r="E124" i="5"/>
  <c r="E123" i="5" s="1"/>
  <c r="E125" i="5" s="1"/>
  <c r="P107" i="5"/>
  <c r="L124" i="5"/>
  <c r="L123" i="5" s="1"/>
  <c r="L125" i="5" s="1"/>
  <c r="P10" i="5"/>
  <c r="P118" i="5"/>
  <c r="P6" i="5"/>
  <c r="P11" i="5"/>
  <c r="P41" i="5"/>
  <c r="P72" i="5"/>
  <c r="P77" i="5"/>
  <c r="P105" i="5"/>
  <c r="P112" i="5"/>
  <c r="P73" i="5"/>
  <c r="B10" i="7"/>
  <c r="N40" i="4"/>
  <c r="P40" i="4" s="1"/>
  <c r="F124" i="4"/>
  <c r="J124" i="4"/>
  <c r="P33" i="5"/>
  <c r="P23" i="5"/>
  <c r="J124" i="5"/>
  <c r="J123" i="5" s="1"/>
  <c r="J125" i="5" s="1"/>
  <c r="F124" i="5"/>
  <c r="F123" i="5" s="1"/>
  <c r="F125" i="5" s="1"/>
  <c r="P8" i="5"/>
  <c r="B3" i="7" s="1"/>
  <c r="P121" i="5"/>
  <c r="B11" i="7" s="1"/>
  <c r="I124" i="5"/>
  <c r="I123" i="5" s="1"/>
  <c r="O103" i="5"/>
  <c r="N103" i="5"/>
  <c r="N116" i="5"/>
  <c r="K124" i="4"/>
  <c r="E124" i="4"/>
  <c r="L124" i="4"/>
  <c r="C124" i="4"/>
  <c r="I124" i="4"/>
  <c r="O103" i="4"/>
  <c r="N103" i="4"/>
  <c r="N116" i="4"/>
  <c r="P116" i="4" s="1"/>
  <c r="P6" i="6" l="1"/>
  <c r="D2" i="7" s="1"/>
  <c r="C2" i="7"/>
  <c r="N126" i="6"/>
  <c r="P126" i="6" s="1"/>
  <c r="G127" i="6"/>
  <c r="G4" i="6" s="1"/>
  <c r="G3" i="6"/>
  <c r="B2" i="7"/>
  <c r="C8" i="7"/>
  <c r="D8" i="7"/>
  <c r="D4" i="7"/>
  <c r="P97" i="4"/>
  <c r="P99" i="4"/>
  <c r="C12" i="7" s="1"/>
  <c r="B7" i="7"/>
  <c r="M3" i="6"/>
  <c r="K127" i="6"/>
  <c r="K4" i="6" s="1"/>
  <c r="L3" i="6"/>
  <c r="E3" i="6"/>
  <c r="I3" i="6"/>
  <c r="B9" i="7"/>
  <c r="B6" i="7"/>
  <c r="C6" i="7"/>
  <c r="C10" i="7"/>
  <c r="C7" i="7"/>
  <c r="C9" i="7"/>
  <c r="D3" i="6"/>
  <c r="H3" i="6"/>
  <c r="C127" i="6"/>
  <c r="D5" i="7"/>
  <c r="H6" i="7"/>
  <c r="J4" i="6"/>
  <c r="J3" i="6"/>
  <c r="F4" i="6"/>
  <c r="F3" i="6"/>
  <c r="I4" i="6"/>
  <c r="B127" i="6"/>
  <c r="B4" i="6" s="1"/>
  <c r="B3" i="6"/>
  <c r="J123" i="4"/>
  <c r="J125" i="4" s="1"/>
  <c r="J3" i="4" s="1"/>
  <c r="F123" i="4"/>
  <c r="F125" i="4" s="1"/>
  <c r="F3" i="4" s="1"/>
  <c r="H123" i="4"/>
  <c r="H125" i="4" s="1"/>
  <c r="H3" i="4" s="1"/>
  <c r="K123" i="4"/>
  <c r="K125" i="4" s="1"/>
  <c r="K3" i="4" s="1"/>
  <c r="I123" i="4"/>
  <c r="M123" i="4"/>
  <c r="M125" i="4" s="1"/>
  <c r="M3" i="4" s="1"/>
  <c r="G123" i="4"/>
  <c r="G125" i="4" s="1"/>
  <c r="G3" i="4" s="1"/>
  <c r="D123" i="4"/>
  <c r="D125" i="4" s="1"/>
  <c r="D3" i="4" s="1"/>
  <c r="L123" i="4"/>
  <c r="L125" i="4" s="1"/>
  <c r="L3" i="4" s="1"/>
  <c r="E123" i="4"/>
  <c r="H126" i="5"/>
  <c r="H4" i="5" s="1"/>
  <c r="H3" i="5"/>
  <c r="D126" i="5"/>
  <c r="D4" i="5" s="1"/>
  <c r="D3" i="5"/>
  <c r="L126" i="5"/>
  <c r="L4" i="5" s="1"/>
  <c r="L3" i="5"/>
  <c r="E126" i="5"/>
  <c r="E4" i="5" s="1"/>
  <c r="E3" i="5"/>
  <c r="G126" i="5"/>
  <c r="G4" i="5" s="1"/>
  <c r="G3" i="5"/>
  <c r="M126" i="5"/>
  <c r="M4" i="5" s="1"/>
  <c r="M3" i="5"/>
  <c r="B126" i="5"/>
  <c r="B4" i="5" s="1"/>
  <c r="B3" i="5"/>
  <c r="J126" i="5"/>
  <c r="J4" i="5" s="1"/>
  <c r="J3" i="5"/>
  <c r="F126" i="5"/>
  <c r="F4" i="5" s="1"/>
  <c r="F3" i="5"/>
  <c r="K126" i="5"/>
  <c r="K4" i="5" s="1"/>
  <c r="K3" i="5"/>
  <c r="P97" i="5"/>
  <c r="P125" i="6"/>
  <c r="P99" i="5"/>
  <c r="B12" i="7" s="1"/>
  <c r="P116" i="5"/>
  <c r="B8" i="7" s="1"/>
  <c r="P103" i="4"/>
  <c r="O124" i="6"/>
  <c r="P124" i="6" s="1"/>
  <c r="P103" i="5"/>
  <c r="N124" i="5"/>
  <c r="I125" i="5"/>
  <c r="C125" i="5"/>
  <c r="O123" i="5"/>
  <c r="O124" i="5"/>
  <c r="N123" i="5"/>
  <c r="N125" i="5"/>
  <c r="N3" i="5" s="1"/>
  <c r="O124" i="4"/>
  <c r="C123" i="4"/>
  <c r="B125" i="4"/>
  <c r="B3" i="4" s="1"/>
  <c r="N124" i="4"/>
  <c r="E125" i="4"/>
  <c r="E3" i="4" s="1"/>
  <c r="N127" i="6" l="1"/>
  <c r="N4" i="6" s="1"/>
  <c r="D13" i="7"/>
  <c r="D14" i="7" s="1"/>
  <c r="L2" i="7" s="1"/>
  <c r="I125" i="4"/>
  <c r="I126" i="4" s="1"/>
  <c r="I4" i="4" s="1"/>
  <c r="C13" i="7"/>
  <c r="C14" i="7" s="1"/>
  <c r="K2" i="7" s="1"/>
  <c r="N3" i="6"/>
  <c r="E14" i="7"/>
  <c r="B13" i="7"/>
  <c r="B14" i="7" s="1"/>
  <c r="O3" i="6"/>
  <c r="C3" i="6"/>
  <c r="H126" i="4"/>
  <c r="H4" i="4" s="1"/>
  <c r="G126" i="4"/>
  <c r="G4" i="4" s="1"/>
  <c r="K126" i="4"/>
  <c r="K4" i="4" s="1"/>
  <c r="M126" i="4"/>
  <c r="M4" i="4" s="1"/>
  <c r="L126" i="4"/>
  <c r="L4" i="4" s="1"/>
  <c r="F126" i="4"/>
  <c r="F4" i="4" s="1"/>
  <c r="B126" i="4"/>
  <c r="B4" i="4" s="1"/>
  <c r="D126" i="4"/>
  <c r="D4" i="4" s="1"/>
  <c r="J126" i="4"/>
  <c r="J4" i="4" s="1"/>
  <c r="N123" i="4"/>
  <c r="E126" i="4"/>
  <c r="E4" i="4" s="1"/>
  <c r="C126" i="5"/>
  <c r="C4" i="5" s="1"/>
  <c r="C3" i="5"/>
  <c r="I126" i="5"/>
  <c r="I4" i="5" s="1"/>
  <c r="I3" i="5"/>
  <c r="C4" i="6"/>
  <c r="N125" i="4"/>
  <c r="P124" i="5"/>
  <c r="N126" i="5"/>
  <c r="N4" i="5" s="1"/>
  <c r="P123" i="5"/>
  <c r="O125" i="5"/>
  <c r="P124" i="4"/>
  <c r="C125" i="4"/>
  <c r="C3" i="4" s="1"/>
  <c r="O123" i="4"/>
  <c r="M2" i="7" l="1"/>
  <c r="M4" i="7"/>
  <c r="M7" i="7"/>
  <c r="M6" i="7"/>
  <c r="M3" i="7"/>
  <c r="M5" i="7"/>
  <c r="J3" i="7"/>
  <c r="J6" i="7"/>
  <c r="J4" i="7"/>
  <c r="J7" i="7"/>
  <c r="J5" i="7"/>
  <c r="L6" i="7"/>
  <c r="L4" i="7"/>
  <c r="L3" i="7"/>
  <c r="L7" i="7"/>
  <c r="L5" i="7"/>
  <c r="K6" i="7"/>
  <c r="K4" i="7"/>
  <c r="K3" i="7"/>
  <c r="K7" i="7"/>
  <c r="K5" i="7"/>
  <c r="J2" i="7"/>
  <c r="N3" i="4"/>
  <c r="I3" i="4"/>
  <c r="P127" i="6"/>
  <c r="P4" i="6" s="1"/>
  <c r="O127" i="6"/>
  <c r="O4" i="6" s="1"/>
  <c r="P123" i="4"/>
  <c r="O125" i="4"/>
  <c r="O3" i="4" s="1"/>
  <c r="N126" i="4"/>
  <c r="N4" i="4" s="1"/>
  <c r="O126" i="5"/>
  <c r="O4" i="5" s="1"/>
  <c r="O3" i="5"/>
  <c r="C126" i="4"/>
  <c r="C4" i="4" s="1"/>
  <c r="P125" i="5"/>
  <c r="K8" i="7" l="1"/>
  <c r="J8" i="7"/>
  <c r="M8" i="7"/>
  <c r="L8" i="7"/>
  <c r="P125" i="4"/>
  <c r="P3" i="4" s="1"/>
  <c r="P3" i="6"/>
  <c r="O126" i="4"/>
  <c r="O4" i="4" s="1"/>
  <c r="P126" i="5"/>
  <c r="P4" i="5" s="1"/>
  <c r="P3" i="5"/>
  <c r="P126" i="4" l="1"/>
  <c r="P4" i="4" s="1"/>
</calcChain>
</file>

<file path=xl/comments1.xml><?xml version="1.0" encoding="utf-8"?>
<comments xmlns="http://schemas.openxmlformats.org/spreadsheetml/2006/main">
  <authors>
    <author>Přemysl Beran</author>
    <author>Fenske,  Jochen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for both guide and cave shielding.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Instrument cave 10 m x 12 m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guide cost calculated by Mirrotron other by Suiss Neutronics input data.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chopper control included in budget</t>
        </r>
      </text>
    </comment>
    <comment ref="I45" authorId="1" shapeId="0">
      <text>
        <r>
          <rPr>
            <b/>
            <sz val="9"/>
            <color indexed="81"/>
            <rFont val="Tahoma"/>
            <charset val="1"/>
          </rPr>
          <t>Fenske,  Jochen:</t>
        </r>
        <r>
          <rPr>
            <sz val="9"/>
            <color indexed="81"/>
            <rFont val="Tahoma"/>
            <charset val="1"/>
          </rPr>
          <t xml:space="preserve">
price of first detector higher due to development cost</t>
        </r>
      </text>
    </comment>
    <comment ref="I49" authorId="1" shapeId="0">
      <text>
        <r>
          <rPr>
            <b/>
            <sz val="9"/>
            <color indexed="81"/>
            <rFont val="Tahoma"/>
            <charset val="1"/>
          </rPr>
          <t>Fenske,  Jochen:</t>
        </r>
        <r>
          <rPr>
            <sz val="9"/>
            <color indexed="81"/>
            <rFont val="Tahoma"/>
            <charset val="1"/>
          </rPr>
          <t xml:space="preserve">
includes development cost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System for excat position control for proper placement of sample environment or robot verification sample position.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Cave 10x12 meters. Construction is in shielding budget. Include platform (1.5 m above floor level).</t>
        </r>
      </text>
    </comment>
  </commentList>
</comments>
</file>

<file path=xl/comments2.xml><?xml version="1.0" encoding="utf-8"?>
<comments xmlns="http://schemas.openxmlformats.org/spreadsheetml/2006/main">
  <authors>
    <author>Přemysl Beran</author>
    <author>Fenske,  Jochen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for both guide and cave shielding.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Instrument cave 10 m x 12 m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guide cost calculated by Mirrotron other by Suiss Neutronics input data.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Přemysl Beran:</t>
        </r>
        <r>
          <rPr>
            <sz val="9"/>
            <color indexed="81"/>
            <rFont val="Tahoma"/>
            <charset val="1"/>
          </rPr>
          <t xml:space="preserve">
Two options without multichanel focussing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chopper control included in budget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related to SANS so not in Basic scope</t>
        </r>
      </text>
    </comment>
    <comment ref="I45" authorId="1" shapeId="0">
      <text>
        <r>
          <rPr>
            <b/>
            <sz val="9"/>
            <color indexed="81"/>
            <rFont val="Tahoma"/>
            <charset val="1"/>
          </rPr>
          <t>Fenske,  Jochen:</t>
        </r>
        <r>
          <rPr>
            <sz val="9"/>
            <color indexed="81"/>
            <rFont val="Tahoma"/>
            <charset val="1"/>
          </rPr>
          <t xml:space="preserve">
price of first detector higher due to development cost</t>
        </r>
      </text>
    </comment>
    <comment ref="I49" authorId="1" shapeId="0">
      <text>
        <r>
          <rPr>
            <b/>
            <sz val="9"/>
            <color indexed="81"/>
            <rFont val="Tahoma"/>
            <charset val="1"/>
          </rPr>
          <t>Fenske,  Jochen:</t>
        </r>
        <r>
          <rPr>
            <sz val="9"/>
            <color indexed="81"/>
            <rFont val="Tahoma"/>
            <charset val="1"/>
          </rPr>
          <t xml:space="preserve">
includes development cost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System for excat position control for proper placement of sample environment or robot verification sample position.</t>
        </r>
      </text>
    </comment>
    <comment ref="I11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Cave 10x12 meters. Construction is in shielding budget. Include platform (1.5 m above floor level).</t>
        </r>
      </text>
    </comment>
  </commentList>
</comments>
</file>

<file path=xl/comments3.xml><?xml version="1.0" encoding="utf-8"?>
<comments xmlns="http://schemas.openxmlformats.org/spreadsheetml/2006/main">
  <authors>
    <author>Přemysl Beran</author>
    <author>Fenske,  Jochen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for both guide and cave shielding.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Smaller cave 7 m x 5.5 m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Transport guide cost calculated by Mirrotron other by Suiss Neutronics input data.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Only 1 option for guide focusing. The last 2 m replaced by a simple vaccuum tube connecting the slits</t>
        </r>
      </text>
    </comment>
    <comment ref="A17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chopper control included in budget</t>
        </r>
      </text>
    </comment>
    <comment ref="A35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only pool SE</t>
        </r>
      </text>
    </comment>
    <comment ref="I61" authorId="1" shapeId="0">
      <text>
        <r>
          <rPr>
            <b/>
            <sz val="9"/>
            <color indexed="81"/>
            <rFont val="Tahoma"/>
            <charset val="1"/>
          </rPr>
          <t>Fenske,  Jochen:</t>
        </r>
        <r>
          <rPr>
            <sz val="9"/>
            <color indexed="81"/>
            <rFont val="Tahoma"/>
            <charset val="1"/>
          </rPr>
          <t xml:space="preserve">
includes development costs, lower costs due to smaller detector size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only one set of radial colimators for small detector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only one set of radial colimators for small detector</t>
        </r>
      </text>
    </comment>
    <comment ref="I107" authorId="1" shapeId="0">
      <text>
        <r>
          <rPr>
            <b/>
            <sz val="9"/>
            <color indexed="81"/>
            <rFont val="Tahoma"/>
            <family val="2"/>
          </rPr>
          <t>Fenske,  Jochen:</t>
        </r>
        <r>
          <rPr>
            <sz val="9"/>
            <color indexed="81"/>
            <rFont val="Tahoma"/>
            <family val="2"/>
          </rPr>
          <t xml:space="preserve">
payload 2 t instead of 3 t</t>
        </r>
      </text>
    </comment>
    <comment ref="I11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Smaller cave 7x5.5x5 meters. Most of the equipement is ommited. Construction is in shielding budget.</t>
        </r>
      </text>
    </comment>
    <comment ref="I118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basic hutch</t>
        </r>
      </text>
    </comment>
    <comment ref="I122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Simpler PSS -&gt; no robots, no moving detectors, etc.</t>
        </r>
      </text>
    </comment>
  </commentList>
</comments>
</file>

<file path=xl/comments4.xml><?xml version="1.0" encoding="utf-8"?>
<comments xmlns="http://schemas.openxmlformats.org/spreadsheetml/2006/main">
  <authors>
    <author>Přemysl Beran</author>
  </authors>
  <commentList>
    <comment ref="N1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Based of ESS-0044664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Include SANS detector and tube.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Include SANS detector and tube.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Přemysl Beran:</t>
        </r>
        <r>
          <rPr>
            <sz val="9"/>
            <color indexed="81"/>
            <rFont val="Tahoma"/>
            <charset val="1"/>
          </rPr>
          <t xml:space="preserve">
Without Gleeble. Gleeble price was 1.5 Meur what is about the value of the contyngency.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Přemysl Beran:</t>
        </r>
        <r>
          <rPr>
            <sz val="9"/>
            <color indexed="81"/>
            <rFont val="Tahoma"/>
            <charset val="1"/>
          </rPr>
          <t xml:space="preserve">
Price of just "arc" detector and it's portal.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Přemysl Beran:</t>
        </r>
        <r>
          <rPr>
            <sz val="9"/>
            <color indexed="81"/>
            <rFont val="Tahoma"/>
            <charset val="1"/>
          </rPr>
          <t xml:space="preserve">
Price of back-scattering detector.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Přemysl Beran:</t>
        </r>
        <r>
          <rPr>
            <sz val="9"/>
            <color indexed="81"/>
            <rFont val="Tahoma"/>
            <charset val="1"/>
          </rPr>
          <t xml:space="preserve">
Price for detetcor in the case of only 4 1m</t>
        </r>
        <r>
          <rPr>
            <sz val="10"/>
            <color indexed="81"/>
            <rFont val="Tahoma"/>
            <family val="2"/>
            <charset val="238"/>
          </rPr>
          <t>2</t>
        </r>
        <r>
          <rPr>
            <sz val="9"/>
            <color indexed="81"/>
            <rFont val="Tahoma"/>
            <charset val="1"/>
          </rPr>
          <t xml:space="preserve"> detectors.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Include Phase 1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Include Phase 1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38"/>
          </rPr>
          <t>Přemysl Beran:</t>
        </r>
        <r>
          <rPr>
            <sz val="9"/>
            <color indexed="81"/>
            <rFont val="Tahoma"/>
            <family val="2"/>
            <charset val="238"/>
          </rPr>
          <t xml:space="preserve">
Include Phase 1</t>
        </r>
      </text>
    </comment>
  </commentList>
</comments>
</file>

<file path=xl/sharedStrings.xml><?xml version="1.0" encoding="utf-8"?>
<sst xmlns="http://schemas.openxmlformats.org/spreadsheetml/2006/main" count="428" uniqueCount="110">
  <si>
    <t>01 Phase 1</t>
  </si>
  <si>
    <t>02 Project Management &amp; Integration</t>
  </si>
  <si>
    <t>03 Design</t>
  </si>
  <si>
    <t>04 Procurement &amp; Fabrication</t>
  </si>
  <si>
    <t>05 Installation</t>
  </si>
  <si>
    <t>06 Cold Commissioning</t>
  </si>
  <si>
    <t>Total</t>
  </si>
  <si>
    <t>01 Shielding</t>
  </si>
  <si>
    <t>02 Neutron Optics</t>
  </si>
  <si>
    <t>03 Choppers</t>
  </si>
  <si>
    <t>04 Sample Environment</t>
  </si>
  <si>
    <t>05 Detector and Beam Monitors</t>
  </si>
  <si>
    <t>06 Data Acqusition and Analysis</t>
  </si>
  <si>
    <t>07 Motion Control and Automation</t>
  </si>
  <si>
    <t>08 Instrument Specific Technical Equipment</t>
  </si>
  <si>
    <t>09 Instrument Infrastructure</t>
  </si>
  <si>
    <t>10 Vacuum</t>
  </si>
  <si>
    <t>11 PSS</t>
  </si>
  <si>
    <t>Labour</t>
  </si>
  <si>
    <t>Non-Labour</t>
  </si>
  <si>
    <t>Insert+ BS switch</t>
  </si>
  <si>
    <t>chopper section</t>
  </si>
  <si>
    <t>expansion part</t>
  </si>
  <si>
    <t>narrow bent guide</t>
  </si>
  <si>
    <t>transport guide</t>
  </si>
  <si>
    <t>focusing guide</t>
  </si>
  <si>
    <t>guide exchanger</t>
  </si>
  <si>
    <t>Beam monitor(position sensitive)</t>
  </si>
  <si>
    <t>Beam monitor( non-position sensitive)</t>
  </si>
  <si>
    <t>guide shielding+shutters</t>
  </si>
  <si>
    <t>cave shielding</t>
  </si>
  <si>
    <t>Phase 1</t>
  </si>
  <si>
    <t>Instrument Cave</t>
  </si>
  <si>
    <t>PSS</t>
  </si>
  <si>
    <t>12 Contingency</t>
  </si>
  <si>
    <t>Travel</t>
  </si>
  <si>
    <t>Stress-rig</t>
  </si>
  <si>
    <t>Coordinate measureing machine</t>
  </si>
  <si>
    <t>Dilatometer</t>
  </si>
  <si>
    <t>Control hutch</t>
  </si>
  <si>
    <t>high load table</t>
  </si>
  <si>
    <t>haxapod 2t</t>
  </si>
  <si>
    <t>cybaman</t>
  </si>
  <si>
    <t>six axis robot</t>
  </si>
  <si>
    <t>SANS scattering tube</t>
  </si>
  <si>
    <t>EPICS integration</t>
  </si>
  <si>
    <t>linearstage x</t>
  </si>
  <si>
    <t>linearstage y</t>
  </si>
  <si>
    <t>linearstage z</t>
  </si>
  <si>
    <t>positioning control</t>
  </si>
  <si>
    <t>PSC1</t>
  </si>
  <si>
    <t>PSC2</t>
  </si>
  <si>
    <t>PSC3</t>
  </si>
  <si>
    <t>MCa</t>
  </si>
  <si>
    <t>MCb</t>
  </si>
  <si>
    <t>MCc</t>
  </si>
  <si>
    <t>FC1a</t>
  </si>
  <si>
    <t>FC1b</t>
  </si>
  <si>
    <t>FC2a</t>
  </si>
  <si>
    <t>FC2b</t>
  </si>
  <si>
    <t>Vacuum</t>
  </si>
  <si>
    <t>AM 1m x 1m</t>
  </si>
  <si>
    <t>Hardware</t>
  </si>
  <si>
    <t>Readout electronics</t>
  </si>
  <si>
    <t>Coating</t>
  </si>
  <si>
    <t>Radiacollimator</t>
  </si>
  <si>
    <t>Detectorportal</t>
  </si>
  <si>
    <t>Am 0.5 x 0.5 (arc detector)</t>
  </si>
  <si>
    <t>arc detectorportal</t>
  </si>
  <si>
    <t>Backscattering</t>
  </si>
  <si>
    <t>Sum</t>
  </si>
  <si>
    <t>SANS</t>
  </si>
  <si>
    <t>Personnel</t>
  </si>
  <si>
    <t>Total (w/o contingency)</t>
  </si>
  <si>
    <t>detectorportal</t>
  </si>
  <si>
    <t>CHIM</t>
  </si>
  <si>
    <t>Cost category</t>
  </si>
  <si>
    <t>Basic</t>
  </si>
  <si>
    <t>Neutron Optics</t>
  </si>
  <si>
    <t>Choppers</t>
  </si>
  <si>
    <t>Sample Environment</t>
  </si>
  <si>
    <t>Detectors</t>
  </si>
  <si>
    <t>SANS option</t>
  </si>
  <si>
    <t>Instrument Specific Equipment</t>
  </si>
  <si>
    <t>Personnel+Phase1</t>
  </si>
  <si>
    <t>Motion control</t>
  </si>
  <si>
    <t>Full scope</t>
  </si>
  <si>
    <t>arc</t>
  </si>
  <si>
    <t>backscattering</t>
  </si>
  <si>
    <t>only in plane</t>
  </si>
  <si>
    <t>sr</t>
  </si>
  <si>
    <t>adjustable slits 3x</t>
  </si>
  <si>
    <t>Guide shielding</t>
  </si>
  <si>
    <t>Cave and control hutch</t>
  </si>
  <si>
    <t>Contingency</t>
  </si>
  <si>
    <t>control rack, etc.</t>
  </si>
  <si>
    <t>Proposal</t>
  </si>
  <si>
    <t>Stress-rig + furnace</t>
  </si>
  <si>
    <t>Laser and stir welding</t>
  </si>
  <si>
    <t>Network</t>
  </si>
  <si>
    <t>Cost distribution:</t>
  </si>
  <si>
    <t>Detector systems</t>
  </si>
  <si>
    <t>Chopper systems</t>
  </si>
  <si>
    <t>Other</t>
  </si>
  <si>
    <t>Staff</t>
  </si>
  <si>
    <t>Optics</t>
  </si>
  <si>
    <t>Shielding</t>
  </si>
  <si>
    <t>Diffraction detector coverage</t>
  </si>
  <si>
    <t>World Class</t>
  </si>
  <si>
    <t>ESS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</si>
</sst>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0" fillId="0" borderId="0" xfId="0" applyNumberFormat="1" applyFont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2" borderId="0" xfId="0" applyFont="1" applyFill="1"/>
    <xf numFmtId="3" fontId="3" fillId="0" borderId="0" xfId="0" applyNumberFormat="1" applyFont="1" applyFill="1"/>
    <xf numFmtId="9" fontId="0" fillId="0" borderId="0" xfId="0" applyNumberFormat="1" applyFont="1" applyFill="1" applyAlignment="1">
      <alignment horizontal="left" vertical="center" wrapText="1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3" fontId="0" fillId="0" borderId="0" xfId="0" applyNumberFormat="1" applyFill="1"/>
    <xf numFmtId="3" fontId="3" fillId="2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6" fillId="3" borderId="0" xfId="0" applyFont="1" applyFill="1" applyAlignment="1">
      <alignment vertical="center" wrapText="1"/>
    </xf>
    <xf numFmtId="3" fontId="6" fillId="3" borderId="0" xfId="0" applyNumberFormat="1" applyFont="1" applyFill="1"/>
    <xf numFmtId="0" fontId="6" fillId="4" borderId="0" xfId="0" applyFont="1" applyFill="1" applyAlignment="1">
      <alignment vertical="center" wrapText="1"/>
    </xf>
    <xf numFmtId="3" fontId="6" fillId="4" borderId="0" xfId="0" applyNumberFormat="1" applyFont="1" applyFill="1"/>
    <xf numFmtId="0" fontId="7" fillId="3" borderId="0" xfId="0" applyFont="1" applyFill="1" applyAlignment="1">
      <alignment vertical="center" wrapText="1"/>
    </xf>
    <xf numFmtId="3" fontId="7" fillId="3" borderId="0" xfId="0" applyNumberFormat="1" applyFont="1" applyFill="1"/>
    <xf numFmtId="0" fontId="7" fillId="4" borderId="0" xfId="0" applyFont="1" applyFill="1" applyAlignment="1">
      <alignment vertical="center" wrapText="1"/>
    </xf>
    <xf numFmtId="3" fontId="7" fillId="4" borderId="0" xfId="0" applyNumberFormat="1" applyFont="1" applyFill="1"/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/>
    <xf numFmtId="3" fontId="0" fillId="5" borderId="0" xfId="0" applyNumberFormat="1" applyFill="1"/>
    <xf numFmtId="3" fontId="10" fillId="5" borderId="0" xfId="0" applyNumberFormat="1" applyFont="1" applyFill="1"/>
    <xf numFmtId="0" fontId="11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/>
    <xf numFmtId="3" fontId="12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3" fillId="0" borderId="0" xfId="0" applyFont="1" applyAlignment="1">
      <alignment horizontal="center" wrapText="1"/>
    </xf>
    <xf numFmtId="0" fontId="12" fillId="0" borderId="0" xfId="0" applyFont="1"/>
    <xf numFmtId="0" fontId="3" fillId="4" borderId="0" xfId="0" applyFont="1" applyFill="1" applyAlignment="1">
      <alignment vertical="center" wrapText="1"/>
    </xf>
    <xf numFmtId="0" fontId="0" fillId="4" borderId="0" xfId="0" applyFill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0" fillId="4" borderId="0" xfId="0" applyNumberFormat="1" applyFill="1"/>
    <xf numFmtId="9" fontId="0" fillId="0" borderId="0" xfId="1" applyFont="1"/>
    <xf numFmtId="9" fontId="0" fillId="0" borderId="0" xfId="0" applyNumberFormat="1"/>
    <xf numFmtId="0" fontId="16" fillId="6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10" fillId="5" borderId="0" xfId="0" applyFont="1" applyFill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Charts!$A$7</c:f>
              <c:strCache>
                <c:ptCount val="1"/>
                <c:pt idx="0">
                  <c:v>Personnel+Phase1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Charts!$B$7:$E$7</c:f>
              <c:numCache>
                <c:formatCode>#,##0</c:formatCode>
                <c:ptCount val="4"/>
                <c:pt idx="0">
                  <c:v>2753250</c:v>
                </c:pt>
                <c:pt idx="1">
                  <c:v>3521350</c:v>
                </c:pt>
                <c:pt idx="2">
                  <c:v>3798850</c:v>
                </c:pt>
                <c:pt idx="3">
                  <c:v>2880000</c:v>
                </c:pt>
              </c:numCache>
            </c:numRef>
          </c:val>
        </c:ser>
        <c:ser>
          <c:idx val="0"/>
          <c:order val="1"/>
          <c:tx>
            <c:strRef>
              <c:f>Charts!$A$2</c:f>
              <c:strCache>
                <c:ptCount val="1"/>
                <c:pt idx="0">
                  <c:v>Guide shielding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Charts!$B$2:$E$2</c:f>
              <c:numCache>
                <c:formatCode>#,##0</c:formatCode>
                <c:ptCount val="4"/>
                <c:pt idx="0">
                  <c:v>2308518</c:v>
                </c:pt>
                <c:pt idx="1">
                  <c:v>2362118</c:v>
                </c:pt>
                <c:pt idx="2">
                  <c:v>2362118</c:v>
                </c:pt>
                <c:pt idx="3">
                  <c:v>700000</c:v>
                </c:pt>
              </c:numCache>
            </c:numRef>
          </c:val>
        </c:ser>
        <c:ser>
          <c:idx val="1"/>
          <c:order val="2"/>
          <c:tx>
            <c:strRef>
              <c:f>Charts!$A$3</c:f>
              <c:strCache>
                <c:ptCount val="1"/>
                <c:pt idx="0">
                  <c:v>Neutron Optics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Charts!$B$3:$E$3</c:f>
              <c:numCache>
                <c:formatCode>#,##0</c:formatCode>
                <c:ptCount val="4"/>
                <c:pt idx="0">
                  <c:v>2643000</c:v>
                </c:pt>
                <c:pt idx="1">
                  <c:v>2791000</c:v>
                </c:pt>
                <c:pt idx="2">
                  <c:v>2891000</c:v>
                </c:pt>
                <c:pt idx="3">
                  <c:v>3990000</c:v>
                </c:pt>
              </c:numCache>
            </c:numRef>
          </c:val>
        </c:ser>
        <c:ser>
          <c:idx val="2"/>
          <c:order val="3"/>
          <c:tx>
            <c:strRef>
              <c:f>Charts!$A$4</c:f>
              <c:strCache>
                <c:ptCount val="1"/>
                <c:pt idx="0">
                  <c:v>Choppers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Charts!$B$4:$E$4</c:f>
              <c:numCache>
                <c:formatCode>#,##0</c:formatCode>
                <c:ptCount val="4"/>
                <c:pt idx="0">
                  <c:v>490050</c:v>
                </c:pt>
                <c:pt idx="1">
                  <c:v>1990900</c:v>
                </c:pt>
                <c:pt idx="2">
                  <c:v>2207450</c:v>
                </c:pt>
                <c:pt idx="3">
                  <c:v>1550000</c:v>
                </c:pt>
              </c:numCache>
            </c:numRef>
          </c:val>
        </c:ser>
        <c:ser>
          <c:idx val="3"/>
          <c:order val="4"/>
          <c:tx>
            <c:strRef>
              <c:f>Charts!$A$5</c:f>
              <c:strCache>
                <c:ptCount val="1"/>
                <c:pt idx="0">
                  <c:v>Sample Environment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Charts!$B$5:$E$5</c:f>
              <c:numCache>
                <c:formatCode>#,##0</c:formatCode>
                <c:ptCount val="4"/>
                <c:pt idx="0">
                  <c:v>0</c:v>
                </c:pt>
                <c:pt idx="1">
                  <c:v>330000</c:v>
                </c:pt>
                <c:pt idx="2">
                  <c:v>1130000</c:v>
                </c:pt>
                <c:pt idx="3">
                  <c:v>1410000</c:v>
                </c:pt>
              </c:numCache>
            </c:numRef>
          </c:val>
        </c:ser>
        <c:ser>
          <c:idx val="4"/>
          <c:order val="5"/>
          <c:tx>
            <c:strRef>
              <c:f>Charts!$A$6</c:f>
              <c:strCache>
                <c:ptCount val="1"/>
                <c:pt idx="0">
                  <c:v>Detectors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Charts!$B$6:$E$6</c:f>
              <c:numCache>
                <c:formatCode>#,##0</c:formatCode>
                <c:ptCount val="4"/>
                <c:pt idx="0">
                  <c:v>1663500</c:v>
                </c:pt>
                <c:pt idx="1">
                  <c:v>2888900</c:v>
                </c:pt>
                <c:pt idx="2">
                  <c:v>8500950</c:v>
                </c:pt>
                <c:pt idx="3">
                  <c:v>7011000</c:v>
                </c:pt>
              </c:numCache>
            </c:numRef>
          </c:val>
        </c:ser>
        <c:ser>
          <c:idx val="9"/>
          <c:order val="6"/>
          <c:tx>
            <c:strRef>
              <c:f>Charts!$A$8</c:f>
              <c:strCache>
                <c:ptCount val="1"/>
                <c:pt idx="0">
                  <c:v>Cave and control hutch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Charts!$B$8:$E$8</c:f>
              <c:numCache>
                <c:formatCode>#,##0</c:formatCode>
                <c:ptCount val="4"/>
                <c:pt idx="0">
                  <c:v>600624</c:v>
                </c:pt>
                <c:pt idx="1">
                  <c:v>1438280</c:v>
                </c:pt>
                <c:pt idx="2">
                  <c:v>1438280</c:v>
                </c:pt>
                <c:pt idx="3">
                  <c:v>1160000</c:v>
                </c:pt>
              </c:numCache>
            </c:numRef>
          </c:val>
        </c:ser>
        <c:ser>
          <c:idx val="5"/>
          <c:order val="7"/>
          <c:tx>
            <c:strRef>
              <c:f>Charts!$A$9</c:f>
              <c:strCache>
                <c:ptCount val="1"/>
                <c:pt idx="0">
                  <c:v>Instrument Specific Equipment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Charts!$B$9:$E$9</c:f>
              <c:numCache>
                <c:formatCode>#,##0</c:formatCode>
                <c:ptCount val="4"/>
                <c:pt idx="0">
                  <c:v>229700</c:v>
                </c:pt>
                <c:pt idx="1">
                  <c:v>665700</c:v>
                </c:pt>
                <c:pt idx="2">
                  <c:v>736700</c:v>
                </c:pt>
                <c:pt idx="3">
                  <c:v>1100000</c:v>
                </c:pt>
              </c:numCache>
            </c:numRef>
          </c:val>
        </c:ser>
        <c:ser>
          <c:idx val="6"/>
          <c:order val="8"/>
          <c:tx>
            <c:strRef>
              <c:f>Charts!$A$10</c:f>
              <c:strCache>
                <c:ptCount val="1"/>
                <c:pt idx="0">
                  <c:v>SANS option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Charts!$B$10:$E$10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1399000</c:v>
                </c:pt>
                <c:pt idx="3">
                  <c:v>0</c:v>
                </c:pt>
              </c:numCache>
            </c:numRef>
          </c:val>
        </c:ser>
        <c:ser>
          <c:idx val="7"/>
          <c:order val="9"/>
          <c:tx>
            <c:strRef>
              <c:f>Charts!$A$11</c:f>
              <c:strCache>
                <c:ptCount val="1"/>
                <c:pt idx="0">
                  <c:v>PSS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Charts!$B$11:$E$11</c:f>
              <c:numCache>
                <c:formatCode>#,##0</c:formatCode>
                <c:ptCount val="4"/>
                <c:pt idx="0">
                  <c:v>100000</c:v>
                </c:pt>
                <c:pt idx="1">
                  <c:v>177000</c:v>
                </c:pt>
                <c:pt idx="2">
                  <c:v>177000</c:v>
                </c:pt>
                <c:pt idx="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Charts!$A$12</c:f>
              <c:strCache>
                <c:ptCount val="1"/>
                <c:pt idx="0">
                  <c:v>Motion control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Charts!$B$12:$E$12</c:f>
              <c:numCache>
                <c:formatCode>#,##0</c:formatCode>
                <c:ptCount val="4"/>
                <c:pt idx="0">
                  <c:v>115360</c:v>
                </c:pt>
                <c:pt idx="1">
                  <c:v>139760</c:v>
                </c:pt>
                <c:pt idx="2">
                  <c:v>145760</c:v>
                </c:pt>
                <c:pt idx="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Charts!$A$13</c:f>
              <c:strCache>
                <c:ptCount val="1"/>
                <c:pt idx="0">
                  <c:v>Contingency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Charts!$B$1:$E$1</c:f>
              <c:strCache>
                <c:ptCount val="4"/>
                <c:pt idx="0">
                  <c:v>Cost category</c:v>
                </c:pt>
                <c:pt idx="1">
                  <c:v>Basic</c:v>
                </c:pt>
                <c:pt idx="2">
                  <c:v>Full scope</c:v>
                </c:pt>
                <c:pt idx="3">
                  <c:v>Proposal</c:v>
                </c:pt>
              </c:strCache>
            </c:strRef>
          </c:cat>
          <c:val>
            <c:numRef>
              <c:f>Charts!$B$13:$E$13</c:f>
              <c:numCache>
                <c:formatCode>#,##0</c:formatCode>
                <c:ptCount val="4"/>
                <c:pt idx="0">
                  <c:v>1090400.2</c:v>
                </c:pt>
                <c:pt idx="1">
                  <c:v>1630500.8</c:v>
                </c:pt>
                <c:pt idx="2">
                  <c:v>2478710.8000000003</c:v>
                </c:pt>
                <c:pt idx="3">
                  <c:v>1980100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649320"/>
        <c:axId val="194752712"/>
      </c:barChart>
      <c:catAx>
        <c:axId val="19464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52712"/>
        <c:crosses val="autoZero"/>
        <c:auto val="1"/>
        <c:lblAlgn val="ctr"/>
        <c:lblOffset val="100"/>
        <c:noMultiLvlLbl val="0"/>
      </c:catAx>
      <c:valAx>
        <c:axId val="19475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Cost (M€)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4932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8097112860893"/>
          <c:y val="4.1084135316418781E-2"/>
          <c:w val="0.33518569553805772"/>
          <c:h val="0.936350247885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6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Charts!$K$1</c:f>
              <c:strCache>
                <c:ptCount val="1"/>
                <c:pt idx="0">
                  <c:v>World Class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Charts!$I$2:$I$7</c:f>
              <c:strCache>
                <c:ptCount val="6"/>
                <c:pt idx="0">
                  <c:v>Shielding</c:v>
                </c:pt>
                <c:pt idx="1">
                  <c:v>Optics</c:v>
                </c:pt>
                <c:pt idx="2">
                  <c:v>Detector systems</c:v>
                </c:pt>
                <c:pt idx="3">
                  <c:v>Chopper systems</c:v>
                </c:pt>
                <c:pt idx="4">
                  <c:v>Other</c:v>
                </c:pt>
                <c:pt idx="5">
                  <c:v>Staff</c:v>
                </c:pt>
              </c:strCache>
            </c:strRef>
          </c:cat>
          <c:val>
            <c:numRef>
              <c:f>Charts!$K$2:$K$7</c:f>
              <c:numCache>
                <c:formatCode>0%</c:formatCode>
                <c:ptCount val="6"/>
                <c:pt idx="0">
                  <c:v>0.14487070475525066</c:v>
                </c:pt>
                <c:pt idx="1">
                  <c:v>0.17117440236766521</c:v>
                </c:pt>
                <c:pt idx="2">
                  <c:v>0.17717869258328484</c:v>
                </c:pt>
                <c:pt idx="3">
                  <c:v>0.12210358927760109</c:v>
                </c:pt>
                <c:pt idx="4">
                  <c:v>0.16870522234641039</c:v>
                </c:pt>
                <c:pt idx="5">
                  <c:v>0.21596738866978785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15</xdr:row>
      <xdr:rowOff>66675</xdr:rowOff>
    </xdr:from>
    <xdr:to>
      <xdr:col>7</xdr:col>
      <xdr:colOff>323850</xdr:colOff>
      <xdr:row>35</xdr:row>
      <xdr:rowOff>180975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8</xdr:row>
      <xdr:rowOff>171450</xdr:rowOff>
    </xdr:from>
    <xdr:to>
      <xdr:col>13</xdr:col>
      <xdr:colOff>714375</xdr:colOff>
      <xdr:row>24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9" sqref="A9:XFD9"/>
    </sheetView>
  </sheetViews>
  <sheetFormatPr defaultColWidth="11.42578125" defaultRowHeight="15" x14ac:dyDescent="0.25"/>
  <cols>
    <col min="1" max="1" width="23.7109375" style="1" customWidth="1"/>
    <col min="2" max="13" width="9.7109375" customWidth="1"/>
    <col min="14" max="16" width="10.28515625" customWidth="1"/>
  </cols>
  <sheetData>
    <row r="1" spans="1:16" s="24" customFormat="1" ht="30" customHeight="1" x14ac:dyDescent="0.25">
      <c r="A1" s="4"/>
      <c r="B1" s="60" t="s">
        <v>0</v>
      </c>
      <c r="C1" s="60"/>
      <c r="D1" s="61" t="s">
        <v>1</v>
      </c>
      <c r="E1" s="61"/>
      <c r="F1" s="60" t="s">
        <v>2</v>
      </c>
      <c r="G1" s="60"/>
      <c r="H1" s="61" t="s">
        <v>3</v>
      </c>
      <c r="I1" s="61"/>
      <c r="J1" s="60" t="s">
        <v>4</v>
      </c>
      <c r="K1" s="60"/>
      <c r="L1" s="61" t="s">
        <v>5</v>
      </c>
      <c r="M1" s="61"/>
      <c r="N1" s="60" t="s">
        <v>6</v>
      </c>
      <c r="O1" s="60"/>
    </row>
    <row r="2" spans="1:16" s="24" customFormat="1" ht="30" customHeight="1" x14ac:dyDescent="0.25">
      <c r="A2" s="4"/>
      <c r="B2" s="24" t="s">
        <v>18</v>
      </c>
      <c r="C2" s="48" t="s">
        <v>19</v>
      </c>
      <c r="D2" s="25" t="s">
        <v>18</v>
      </c>
      <c r="E2" s="25" t="s">
        <v>19</v>
      </c>
      <c r="F2" s="25" t="s">
        <v>18</v>
      </c>
      <c r="G2" s="25" t="s">
        <v>19</v>
      </c>
      <c r="H2" s="25" t="s">
        <v>18</v>
      </c>
      <c r="I2" s="25" t="s">
        <v>19</v>
      </c>
      <c r="J2" s="25" t="s">
        <v>18</v>
      </c>
      <c r="K2" s="25" t="s">
        <v>19</v>
      </c>
      <c r="L2" s="25" t="s">
        <v>18</v>
      </c>
      <c r="M2" s="25" t="s">
        <v>19</v>
      </c>
      <c r="N2" s="25" t="s">
        <v>18</v>
      </c>
      <c r="O2" s="25" t="s">
        <v>19</v>
      </c>
      <c r="P2" s="24" t="s">
        <v>70</v>
      </c>
    </row>
    <row r="3" spans="1:16" s="28" customFormat="1" ht="15" customHeight="1" x14ac:dyDescent="0.25">
      <c r="A3" s="34" t="s">
        <v>6</v>
      </c>
      <c r="B3" s="35">
        <f>B126</f>
        <v>475035</v>
      </c>
      <c r="C3" s="35">
        <f t="shared" ref="C3:P3" si="0">C126</f>
        <v>44000</v>
      </c>
      <c r="D3" s="35">
        <f t="shared" si="0"/>
        <v>817652</v>
      </c>
      <c r="E3" s="35">
        <f t="shared" si="0"/>
        <v>330000</v>
      </c>
      <c r="F3" s="35">
        <f t="shared" si="0"/>
        <v>1041810</v>
      </c>
      <c r="G3" s="35">
        <f t="shared" si="0"/>
        <v>0</v>
      </c>
      <c r="H3" s="35">
        <f t="shared" si="0"/>
        <v>304920</v>
      </c>
      <c r="I3" s="35">
        <f t="shared" si="0"/>
        <v>22351423.600000001</v>
      </c>
      <c r="J3" s="35">
        <f t="shared" si="0"/>
        <v>858110</v>
      </c>
      <c r="K3" s="35">
        <f t="shared" si="0"/>
        <v>524339.19999999995</v>
      </c>
      <c r="L3" s="35">
        <f t="shared" si="0"/>
        <v>518529</v>
      </c>
      <c r="M3" s="35">
        <f t="shared" si="0"/>
        <v>0</v>
      </c>
      <c r="N3" s="35">
        <f t="shared" si="0"/>
        <v>4016056</v>
      </c>
      <c r="O3" s="35">
        <f t="shared" si="0"/>
        <v>23249762.800000001</v>
      </c>
      <c r="P3" s="35">
        <f t="shared" si="0"/>
        <v>27265818.800000001</v>
      </c>
    </row>
    <row r="4" spans="1:16" s="29" customFormat="1" ht="15" customHeight="1" x14ac:dyDescent="0.25">
      <c r="A4" s="36" t="s">
        <v>73</v>
      </c>
      <c r="B4" s="37">
        <f>B127</f>
        <v>431850</v>
      </c>
      <c r="C4" s="37">
        <f t="shared" ref="C4:P4" si="1">C127</f>
        <v>40000</v>
      </c>
      <c r="D4" s="37">
        <f t="shared" si="1"/>
        <v>743320</v>
      </c>
      <c r="E4" s="37">
        <f t="shared" si="1"/>
        <v>300000</v>
      </c>
      <c r="F4" s="37">
        <f t="shared" si="1"/>
        <v>947100</v>
      </c>
      <c r="G4" s="37">
        <f t="shared" si="1"/>
        <v>0</v>
      </c>
      <c r="H4" s="37">
        <f t="shared" si="1"/>
        <v>277200</v>
      </c>
      <c r="I4" s="37">
        <f t="shared" si="1"/>
        <v>20319476</v>
      </c>
      <c r="J4" s="37">
        <f t="shared" si="1"/>
        <v>780100</v>
      </c>
      <c r="K4" s="37">
        <f t="shared" si="1"/>
        <v>476671.99999999994</v>
      </c>
      <c r="L4" s="37">
        <f t="shared" si="1"/>
        <v>471390</v>
      </c>
      <c r="M4" s="37">
        <f t="shared" si="1"/>
        <v>0</v>
      </c>
      <c r="N4" s="37">
        <f t="shared" si="1"/>
        <v>3650960</v>
      </c>
      <c r="O4" s="37">
        <f t="shared" si="1"/>
        <v>21136148</v>
      </c>
      <c r="P4" s="37">
        <f t="shared" si="1"/>
        <v>24787108</v>
      </c>
    </row>
    <row r="5" spans="1:16" s="10" customFormat="1" ht="15" customHeight="1" x14ac:dyDescent="0.25">
      <c r="A5" s="6" t="s">
        <v>7</v>
      </c>
      <c r="B5" s="19">
        <f t="shared" ref="B5:N5" si="2">SUM(B6:B7)</f>
        <v>0</v>
      </c>
      <c r="C5" s="19">
        <f t="shared" si="2"/>
        <v>0</v>
      </c>
      <c r="D5" s="19">
        <f t="shared" si="2"/>
        <v>0</v>
      </c>
      <c r="E5" s="19">
        <f t="shared" si="2"/>
        <v>0</v>
      </c>
      <c r="F5" s="19">
        <f t="shared" si="2"/>
        <v>0</v>
      </c>
      <c r="G5" s="19">
        <f t="shared" si="2"/>
        <v>0</v>
      </c>
      <c r="H5" s="19">
        <f t="shared" si="2"/>
        <v>0</v>
      </c>
      <c r="I5" s="19">
        <f>SUM(I6:I7)</f>
        <v>2543726</v>
      </c>
      <c r="J5" s="19">
        <f t="shared" si="2"/>
        <v>0</v>
      </c>
      <c r="K5" s="19">
        <f>SUM(K6:K7)</f>
        <v>476672</v>
      </c>
      <c r="L5" s="19">
        <f t="shared" si="2"/>
        <v>0</v>
      </c>
      <c r="M5" s="19">
        <f t="shared" si="2"/>
        <v>0</v>
      </c>
      <c r="N5" s="19">
        <f t="shared" si="2"/>
        <v>0</v>
      </c>
      <c r="O5" s="19">
        <f>SUM(C5,E5,G5,I5,K5,M5)</f>
        <v>3020398</v>
      </c>
      <c r="P5" s="19">
        <f>SUM(N5,O5)</f>
        <v>3020398</v>
      </c>
    </row>
    <row r="6" spans="1:16" s="49" customFormat="1" ht="15" customHeight="1" x14ac:dyDescent="0.25">
      <c r="A6" s="43" t="s">
        <v>29</v>
      </c>
      <c r="B6" s="44"/>
      <c r="C6" s="44"/>
      <c r="D6" s="44"/>
      <c r="E6" s="44"/>
      <c r="F6" s="44"/>
      <c r="G6" s="44"/>
      <c r="H6" s="44"/>
      <c r="I6" s="44">
        <f>'World Class'!I6</f>
        <v>1885446</v>
      </c>
      <c r="J6" s="44"/>
      <c r="K6" s="44">
        <f>'World Class'!K6</f>
        <v>476672</v>
      </c>
      <c r="L6" s="44"/>
      <c r="M6" s="44"/>
      <c r="N6" s="44"/>
      <c r="O6" s="44">
        <f>'World Class'!O6</f>
        <v>2362118</v>
      </c>
      <c r="P6" s="44">
        <f>'World Class'!P6</f>
        <v>2362118</v>
      </c>
    </row>
    <row r="7" spans="1:16" s="49" customFormat="1" ht="15" customHeight="1" x14ac:dyDescent="0.25">
      <c r="A7" s="43" t="s">
        <v>30</v>
      </c>
      <c r="B7" s="44"/>
      <c r="C7" s="44"/>
      <c r="D7" s="44"/>
      <c r="E7" s="44"/>
      <c r="F7" s="44"/>
      <c r="G7" s="44"/>
      <c r="H7" s="44"/>
      <c r="I7" s="45">
        <f>'World Class'!I7</f>
        <v>658280</v>
      </c>
      <c r="J7" s="44"/>
      <c r="K7" s="44"/>
      <c r="L7" s="44"/>
      <c r="M7" s="44"/>
      <c r="N7" s="44"/>
      <c r="O7" s="44">
        <f>'World Class'!O7</f>
        <v>658280</v>
      </c>
      <c r="P7" s="44">
        <f>'World Class'!P7</f>
        <v>658280</v>
      </c>
    </row>
    <row r="8" spans="1:16" s="10" customFormat="1" ht="15" customHeight="1" x14ac:dyDescent="0.25">
      <c r="A8" s="6" t="s">
        <v>8</v>
      </c>
      <c r="B8" s="19">
        <f>SUM(B9:B16)</f>
        <v>0</v>
      </c>
      <c r="C8" s="19">
        <f t="shared" ref="C8:M8" si="3">SUM(C9:C16)</f>
        <v>0</v>
      </c>
      <c r="D8" s="19">
        <f t="shared" si="3"/>
        <v>0</v>
      </c>
      <c r="E8" s="19">
        <f t="shared" si="3"/>
        <v>0</v>
      </c>
      <c r="F8" s="19">
        <f t="shared" si="3"/>
        <v>0</v>
      </c>
      <c r="G8" s="19">
        <f t="shared" si="3"/>
        <v>0</v>
      </c>
      <c r="H8" s="19">
        <f t="shared" si="3"/>
        <v>0</v>
      </c>
      <c r="I8" s="19">
        <f>SUM(I9:I16)</f>
        <v>2891000</v>
      </c>
      <c r="J8" s="19">
        <f t="shared" si="3"/>
        <v>0</v>
      </c>
      <c r="K8" s="19">
        <f t="shared" si="3"/>
        <v>0</v>
      </c>
      <c r="L8" s="19">
        <f t="shared" si="3"/>
        <v>0</v>
      </c>
      <c r="M8" s="19">
        <f t="shared" si="3"/>
        <v>0</v>
      </c>
      <c r="N8" s="19">
        <f t="shared" ref="N8:O121" si="4">SUM(B8,D8,F8,H8,J8,L8)</f>
        <v>0</v>
      </c>
      <c r="O8" s="19">
        <f t="shared" si="4"/>
        <v>2891000</v>
      </c>
      <c r="P8" s="19">
        <f t="shared" ref="P8:P67" si="5">SUM(N8,O8)</f>
        <v>2891000</v>
      </c>
    </row>
    <row r="9" spans="1:16" s="2" customFormat="1" ht="15" customHeight="1" x14ac:dyDescent="0.25">
      <c r="A9" s="3" t="s">
        <v>20</v>
      </c>
      <c r="B9" s="5"/>
      <c r="C9" s="5"/>
      <c r="D9" s="5"/>
      <c r="E9" s="5"/>
      <c r="F9" s="5"/>
      <c r="G9" s="5"/>
      <c r="H9" s="5"/>
      <c r="I9" s="5">
        <f>'World Class'!I9</f>
        <v>194000</v>
      </c>
      <c r="J9" s="5"/>
      <c r="K9" s="5"/>
      <c r="L9" s="5"/>
      <c r="M9" s="5"/>
      <c r="N9" s="5"/>
      <c r="O9" s="5">
        <f>'World Class'!O9</f>
        <v>194000</v>
      </c>
      <c r="P9" s="5">
        <f>'World Class'!P9</f>
        <v>194000</v>
      </c>
    </row>
    <row r="10" spans="1:16" s="49" customFormat="1" ht="15" customHeight="1" x14ac:dyDescent="0.25">
      <c r="A10" s="43" t="s">
        <v>21</v>
      </c>
      <c r="B10" s="44"/>
      <c r="C10" s="44"/>
      <c r="D10" s="44"/>
      <c r="E10" s="44"/>
      <c r="F10" s="44"/>
      <c r="G10" s="44"/>
      <c r="H10" s="44"/>
      <c r="I10" s="44">
        <f>'World Class'!I10</f>
        <v>98000</v>
      </c>
      <c r="J10" s="44"/>
      <c r="K10" s="44"/>
      <c r="L10" s="44"/>
      <c r="M10" s="44"/>
      <c r="N10" s="44"/>
      <c r="O10" s="44">
        <f>'World Class'!O10</f>
        <v>98000</v>
      </c>
      <c r="P10" s="44">
        <f>'World Class'!P10</f>
        <v>98000</v>
      </c>
    </row>
    <row r="11" spans="1:16" s="49" customFormat="1" ht="15" customHeight="1" x14ac:dyDescent="0.25">
      <c r="A11" s="43" t="s">
        <v>22</v>
      </c>
      <c r="B11" s="44"/>
      <c r="C11" s="44"/>
      <c r="D11" s="44"/>
      <c r="E11" s="44"/>
      <c r="F11" s="44"/>
      <c r="G11" s="44"/>
      <c r="H11" s="44"/>
      <c r="I11" s="44">
        <f>'World Class'!I11</f>
        <v>324000</v>
      </c>
      <c r="J11" s="44"/>
      <c r="K11" s="44"/>
      <c r="L11" s="44"/>
      <c r="M11" s="44"/>
      <c r="N11" s="44"/>
      <c r="O11" s="44">
        <f>'World Class'!O11</f>
        <v>324000</v>
      </c>
      <c r="P11" s="44">
        <f>'World Class'!P11</f>
        <v>324000</v>
      </c>
    </row>
    <row r="12" spans="1:16" s="49" customFormat="1" ht="15" customHeight="1" x14ac:dyDescent="0.25">
      <c r="A12" s="43" t="s">
        <v>23</v>
      </c>
      <c r="B12" s="44"/>
      <c r="C12" s="44"/>
      <c r="D12" s="44"/>
      <c r="E12" s="44"/>
      <c r="F12" s="44"/>
      <c r="G12" s="44"/>
      <c r="H12" s="44"/>
      <c r="I12" s="44">
        <f>'World Class'!I12</f>
        <v>297000</v>
      </c>
      <c r="J12" s="44"/>
      <c r="K12" s="44"/>
      <c r="L12" s="44"/>
      <c r="M12" s="44"/>
      <c r="N12" s="44"/>
      <c r="O12" s="44">
        <f>'World Class'!O12</f>
        <v>297000</v>
      </c>
      <c r="P12" s="44">
        <f>'World Class'!P12</f>
        <v>297000</v>
      </c>
    </row>
    <row r="13" spans="1:16" s="49" customFormat="1" ht="15" customHeight="1" x14ac:dyDescent="0.25">
      <c r="A13" s="43" t="s">
        <v>24</v>
      </c>
      <c r="B13" s="44"/>
      <c r="C13" s="44"/>
      <c r="D13" s="44"/>
      <c r="E13" s="44"/>
      <c r="F13" s="44"/>
      <c r="G13" s="44"/>
      <c r="H13" s="44"/>
      <c r="I13" s="44">
        <f>'World Class'!I13</f>
        <v>1470000</v>
      </c>
      <c r="J13" s="44"/>
      <c r="K13" s="44"/>
      <c r="L13" s="44"/>
      <c r="M13" s="44"/>
      <c r="N13" s="44"/>
      <c r="O13" s="44">
        <f>'World Class'!O13</f>
        <v>1470000</v>
      </c>
      <c r="P13" s="44">
        <f>'World Class'!P13</f>
        <v>1470000</v>
      </c>
    </row>
    <row r="14" spans="1:16" s="49" customFormat="1" ht="15" customHeight="1" x14ac:dyDescent="0.25">
      <c r="A14" s="43" t="s">
        <v>25</v>
      </c>
      <c r="B14" s="44"/>
      <c r="C14" s="44"/>
      <c r="D14" s="44"/>
      <c r="E14" s="44"/>
      <c r="F14" s="44"/>
      <c r="G14" s="44"/>
      <c r="H14" s="44"/>
      <c r="I14" s="44">
        <v>403000</v>
      </c>
      <c r="J14" s="44"/>
      <c r="K14" s="44"/>
      <c r="L14" s="44"/>
      <c r="M14" s="44"/>
      <c r="N14" s="44"/>
      <c r="O14" s="44">
        <f>'World Class'!O14</f>
        <v>303000</v>
      </c>
      <c r="P14" s="44">
        <f>'World Class'!P14</f>
        <v>303000</v>
      </c>
    </row>
    <row r="15" spans="1:16" s="49" customFormat="1" ht="15" customHeight="1" x14ac:dyDescent="0.25">
      <c r="A15" s="43" t="s">
        <v>91</v>
      </c>
      <c r="B15" s="44"/>
      <c r="C15" s="44"/>
      <c r="D15" s="44"/>
      <c r="E15" s="44"/>
      <c r="F15" s="44"/>
      <c r="G15" s="44"/>
      <c r="H15" s="44"/>
      <c r="I15" s="44">
        <f>'World Class'!I15</f>
        <v>30000</v>
      </c>
      <c r="J15" s="44"/>
      <c r="K15" s="44"/>
      <c r="L15" s="44"/>
      <c r="M15" s="44"/>
      <c r="N15" s="44"/>
      <c r="O15" s="44">
        <f>'World Class'!O15</f>
        <v>30000</v>
      </c>
      <c r="P15" s="44">
        <f>'World Class'!P15</f>
        <v>30000</v>
      </c>
    </row>
    <row r="16" spans="1:16" s="49" customFormat="1" ht="15" customHeight="1" x14ac:dyDescent="0.25">
      <c r="A16" s="43" t="s">
        <v>26</v>
      </c>
      <c r="B16" s="44"/>
      <c r="C16" s="44"/>
      <c r="D16" s="44"/>
      <c r="E16" s="44"/>
      <c r="F16" s="44"/>
      <c r="G16" s="44"/>
      <c r="H16" s="44"/>
      <c r="I16" s="44">
        <f>'World Class'!I16</f>
        <v>75000</v>
      </c>
      <c r="J16" s="44"/>
      <c r="K16" s="44"/>
      <c r="L16" s="44"/>
      <c r="M16" s="44"/>
      <c r="N16" s="44"/>
      <c r="O16" s="44">
        <f>'World Class'!O16</f>
        <v>75000</v>
      </c>
      <c r="P16" s="44">
        <f>'World Class'!P16</f>
        <v>75000</v>
      </c>
    </row>
    <row r="17" spans="1:16" s="10" customFormat="1" ht="15" customHeight="1" x14ac:dyDescent="0.25">
      <c r="A17" s="6" t="s">
        <v>9</v>
      </c>
      <c r="B17" s="19">
        <f t="shared" ref="B17:M17" si="6">SUM(B18:B34)</f>
        <v>0</v>
      </c>
      <c r="C17" s="19">
        <f t="shared" si="6"/>
        <v>0</v>
      </c>
      <c r="D17" s="19">
        <f>SUM(D18:D34)</f>
        <v>50320</v>
      </c>
      <c r="E17" s="19">
        <f t="shared" si="6"/>
        <v>0</v>
      </c>
      <c r="F17" s="19">
        <f t="shared" si="6"/>
        <v>0</v>
      </c>
      <c r="G17" s="19">
        <f t="shared" si="6"/>
        <v>0</v>
      </c>
      <c r="H17" s="19">
        <f t="shared" si="6"/>
        <v>0</v>
      </c>
      <c r="I17" s="19">
        <f>SUM(I18:I34)</f>
        <v>2065000</v>
      </c>
      <c r="J17" s="19">
        <f>SUM(J18:J34)</f>
        <v>59940</v>
      </c>
      <c r="K17" s="19">
        <f t="shared" si="6"/>
        <v>0</v>
      </c>
      <c r="L17" s="19">
        <f>SUM(L18:L34)</f>
        <v>32190</v>
      </c>
      <c r="M17" s="19">
        <f t="shared" si="6"/>
        <v>0</v>
      </c>
      <c r="N17" s="19">
        <f>SUM(B17,D17,F17,H17,J17,L17)</f>
        <v>142450</v>
      </c>
      <c r="O17" s="19">
        <f>SUM(C17,E17,G17,I17,K17,M17)</f>
        <v>2065000</v>
      </c>
      <c r="P17" s="19">
        <f>SUM(N17,O17)</f>
        <v>2207450</v>
      </c>
    </row>
    <row r="18" spans="1:16" s="17" customFormat="1" ht="15" customHeight="1" x14ac:dyDescent="0.25">
      <c r="A18" s="20" t="s">
        <v>50</v>
      </c>
      <c r="B18" s="18"/>
      <c r="C18" s="18"/>
      <c r="D18" s="18">
        <v>13600</v>
      </c>
      <c r="E18" s="18"/>
      <c r="G18" s="18"/>
      <c r="H18" s="18"/>
      <c r="I18" s="18">
        <v>180000</v>
      </c>
      <c r="J18" s="18">
        <v>16200</v>
      </c>
      <c r="K18" s="18"/>
      <c r="L18" s="18">
        <v>8700</v>
      </c>
      <c r="M18" s="18"/>
      <c r="N18" s="21">
        <f t="shared" si="4"/>
        <v>38500</v>
      </c>
      <c r="O18" s="21">
        <f t="shared" si="4"/>
        <v>180000</v>
      </c>
      <c r="P18" s="21">
        <f t="shared" si="5"/>
        <v>218500</v>
      </c>
    </row>
    <row r="19" spans="1:16" s="17" customFormat="1" ht="15" customHeight="1" x14ac:dyDescent="0.25">
      <c r="A19" s="20" t="s">
        <v>51</v>
      </c>
      <c r="B19" s="18"/>
      <c r="C19" s="18"/>
      <c r="D19" s="18">
        <v>4080</v>
      </c>
      <c r="E19" s="18"/>
      <c r="G19" s="18"/>
      <c r="H19" s="18"/>
      <c r="I19" s="18">
        <v>180000</v>
      </c>
      <c r="J19" s="18">
        <v>4860</v>
      </c>
      <c r="K19" s="18"/>
      <c r="L19" s="18">
        <v>2610</v>
      </c>
      <c r="M19" s="18"/>
      <c r="N19" s="21">
        <f t="shared" si="4"/>
        <v>11550</v>
      </c>
      <c r="O19" s="21">
        <f t="shared" si="4"/>
        <v>180000</v>
      </c>
      <c r="P19" s="21">
        <f t="shared" si="5"/>
        <v>191550</v>
      </c>
    </row>
    <row r="20" spans="1:16" s="17" customFormat="1" ht="15" customHeight="1" x14ac:dyDescent="0.25">
      <c r="A20" s="20" t="s">
        <v>52</v>
      </c>
      <c r="B20" s="18"/>
      <c r="C20" s="18"/>
      <c r="D20" s="18">
        <v>4080</v>
      </c>
      <c r="E20" s="18"/>
      <c r="G20" s="18"/>
      <c r="H20" s="18"/>
      <c r="I20" s="18">
        <v>180000</v>
      </c>
      <c r="J20" s="18">
        <v>4860</v>
      </c>
      <c r="K20" s="18"/>
      <c r="L20" s="18">
        <v>2610</v>
      </c>
      <c r="M20" s="18"/>
      <c r="N20" s="21">
        <f t="shared" si="4"/>
        <v>11550</v>
      </c>
      <c r="O20" s="21">
        <f t="shared" si="4"/>
        <v>180000</v>
      </c>
      <c r="P20" s="21">
        <f t="shared" si="5"/>
        <v>191550</v>
      </c>
    </row>
    <row r="21" spans="1:16" s="17" customFormat="1" ht="15" customHeight="1" x14ac:dyDescent="0.25">
      <c r="A21" s="20" t="s">
        <v>75</v>
      </c>
      <c r="B21" s="18"/>
      <c r="C21" s="18"/>
      <c r="D21" s="18"/>
      <c r="E21" s="18"/>
      <c r="F21" s="18"/>
      <c r="G21" s="18"/>
      <c r="H21" s="18"/>
      <c r="I21" s="18">
        <v>150000</v>
      </c>
      <c r="J21" s="18"/>
      <c r="K21" s="18"/>
      <c r="L21" s="18"/>
      <c r="M21" s="18"/>
      <c r="N21" s="21"/>
      <c r="O21" s="21">
        <f t="shared" si="4"/>
        <v>150000</v>
      </c>
      <c r="P21" s="21">
        <f t="shared" si="5"/>
        <v>150000</v>
      </c>
    </row>
    <row r="22" spans="1:16" s="17" customFormat="1" ht="15" customHeight="1" x14ac:dyDescent="0.25">
      <c r="A22" s="20"/>
      <c r="B22" s="18"/>
      <c r="C22" s="18"/>
      <c r="D22" s="18"/>
      <c r="E22" s="18"/>
      <c r="G22" s="18"/>
      <c r="H22" s="18"/>
      <c r="I22" s="18"/>
      <c r="J22" s="18"/>
      <c r="K22" s="18"/>
      <c r="L22" s="18"/>
      <c r="M22" s="18"/>
      <c r="N22" s="21"/>
      <c r="O22" s="21"/>
      <c r="P22" s="21"/>
    </row>
    <row r="23" spans="1:16" s="17" customFormat="1" ht="15" customHeight="1" x14ac:dyDescent="0.25">
      <c r="A23" s="20" t="s">
        <v>53</v>
      </c>
      <c r="B23" s="18"/>
      <c r="C23" s="18"/>
      <c r="D23" s="18">
        <v>4080</v>
      </c>
      <c r="E23" s="18"/>
      <c r="G23" s="18"/>
      <c r="H23" s="18"/>
      <c r="I23" s="18">
        <v>195000</v>
      </c>
      <c r="J23" s="18">
        <v>4860</v>
      </c>
      <c r="K23" s="18"/>
      <c r="L23" s="18">
        <v>2610</v>
      </c>
      <c r="M23" s="18"/>
      <c r="N23" s="21">
        <f t="shared" si="4"/>
        <v>11550</v>
      </c>
      <c r="O23" s="21">
        <f t="shared" si="4"/>
        <v>195000</v>
      </c>
      <c r="P23" s="21">
        <f t="shared" si="5"/>
        <v>206550</v>
      </c>
    </row>
    <row r="24" spans="1:16" s="17" customFormat="1" ht="15" customHeight="1" x14ac:dyDescent="0.25">
      <c r="A24" s="20" t="s">
        <v>54</v>
      </c>
      <c r="B24" s="18"/>
      <c r="C24" s="18"/>
      <c r="D24" s="18">
        <v>4080</v>
      </c>
      <c r="E24" s="18"/>
      <c r="G24" s="18"/>
      <c r="H24" s="18"/>
      <c r="I24" s="18">
        <v>195000</v>
      </c>
      <c r="J24" s="18">
        <v>4860</v>
      </c>
      <c r="K24" s="18"/>
      <c r="L24" s="18">
        <v>2610</v>
      </c>
      <c r="M24" s="18"/>
      <c r="N24" s="21">
        <f t="shared" si="4"/>
        <v>11550</v>
      </c>
      <c r="O24" s="21">
        <f t="shared" si="4"/>
        <v>195000</v>
      </c>
      <c r="P24" s="21">
        <f t="shared" si="5"/>
        <v>206550</v>
      </c>
    </row>
    <row r="25" spans="1:16" s="17" customFormat="1" ht="15" customHeight="1" x14ac:dyDescent="0.25">
      <c r="A25" s="20" t="s">
        <v>55</v>
      </c>
      <c r="B25" s="18"/>
      <c r="C25" s="18"/>
      <c r="D25" s="18">
        <v>4080</v>
      </c>
      <c r="E25" s="18"/>
      <c r="G25" s="18"/>
      <c r="H25" s="18"/>
      <c r="I25" s="18">
        <v>165000</v>
      </c>
      <c r="J25" s="18">
        <v>4860</v>
      </c>
      <c r="K25" s="18"/>
      <c r="L25" s="18">
        <v>2610</v>
      </c>
      <c r="M25" s="18"/>
      <c r="N25" s="21">
        <f t="shared" si="4"/>
        <v>11550</v>
      </c>
      <c r="O25" s="21">
        <f t="shared" si="4"/>
        <v>165000</v>
      </c>
      <c r="P25" s="21">
        <f t="shared" si="5"/>
        <v>176550</v>
      </c>
    </row>
    <row r="26" spans="1:16" s="17" customFormat="1" ht="15" customHeight="1" x14ac:dyDescent="0.25">
      <c r="A26" s="20" t="s">
        <v>75</v>
      </c>
      <c r="B26" s="18"/>
      <c r="C26" s="18"/>
      <c r="D26" s="18"/>
      <c r="E26" s="18"/>
      <c r="F26" s="18"/>
      <c r="G26" s="18"/>
      <c r="H26" s="18"/>
      <c r="I26" s="18">
        <v>80000</v>
      </c>
      <c r="J26" s="18"/>
      <c r="K26" s="18"/>
      <c r="L26" s="18"/>
      <c r="M26" s="18"/>
      <c r="N26" s="21"/>
      <c r="O26" s="21">
        <f t="shared" si="4"/>
        <v>80000</v>
      </c>
      <c r="P26" s="21">
        <f t="shared" si="5"/>
        <v>80000</v>
      </c>
    </row>
    <row r="27" spans="1:16" s="17" customFormat="1" ht="15" customHeight="1" x14ac:dyDescent="0.25">
      <c r="A27" s="20"/>
      <c r="B27" s="18"/>
      <c r="C27" s="18"/>
      <c r="D27" s="18"/>
      <c r="E27" s="18"/>
      <c r="G27" s="18"/>
      <c r="H27" s="18"/>
      <c r="I27" s="18"/>
      <c r="J27" s="18"/>
      <c r="K27" s="18"/>
      <c r="L27" s="18"/>
      <c r="M27" s="18"/>
      <c r="N27" s="21"/>
      <c r="O27" s="21"/>
      <c r="P27" s="21"/>
    </row>
    <row r="28" spans="1:16" s="17" customFormat="1" ht="15" customHeight="1" x14ac:dyDescent="0.25">
      <c r="A28" s="20" t="s">
        <v>56</v>
      </c>
      <c r="B28" s="18"/>
      <c r="C28" s="18"/>
      <c r="D28" s="18">
        <v>4080</v>
      </c>
      <c r="E28" s="18"/>
      <c r="G28" s="18"/>
      <c r="H28" s="18"/>
      <c r="I28" s="18">
        <v>165000</v>
      </c>
      <c r="J28" s="18">
        <v>4860</v>
      </c>
      <c r="K28" s="18"/>
      <c r="L28" s="18">
        <v>2610</v>
      </c>
      <c r="M28" s="18"/>
      <c r="N28" s="21">
        <f t="shared" si="4"/>
        <v>11550</v>
      </c>
      <c r="O28" s="21">
        <f t="shared" si="4"/>
        <v>165000</v>
      </c>
      <c r="P28" s="21">
        <f t="shared" si="5"/>
        <v>176550</v>
      </c>
    </row>
    <row r="29" spans="1:16" s="17" customFormat="1" ht="15" customHeight="1" x14ac:dyDescent="0.25">
      <c r="A29" s="20" t="s">
        <v>57</v>
      </c>
      <c r="B29" s="18"/>
      <c r="C29" s="18"/>
      <c r="D29" s="18">
        <v>4080</v>
      </c>
      <c r="E29" s="18"/>
      <c r="G29" s="18"/>
      <c r="H29" s="18"/>
      <c r="I29" s="18">
        <v>165000</v>
      </c>
      <c r="J29" s="18">
        <v>4860</v>
      </c>
      <c r="K29" s="18"/>
      <c r="L29" s="18">
        <v>2610</v>
      </c>
      <c r="M29" s="18"/>
      <c r="N29" s="21">
        <f t="shared" si="4"/>
        <v>11550</v>
      </c>
      <c r="O29" s="21">
        <f t="shared" si="4"/>
        <v>165000</v>
      </c>
      <c r="P29" s="21">
        <f t="shared" si="5"/>
        <v>176550</v>
      </c>
    </row>
    <row r="30" spans="1:16" s="17" customFormat="1" ht="15" customHeight="1" x14ac:dyDescent="0.25">
      <c r="A30" s="20" t="s">
        <v>75</v>
      </c>
      <c r="B30" s="18"/>
      <c r="C30" s="18"/>
      <c r="D30" s="18"/>
      <c r="E30" s="18"/>
      <c r="F30" s="18"/>
      <c r="G30" s="18"/>
      <c r="H30" s="18"/>
      <c r="I30" s="18">
        <v>40000</v>
      </c>
      <c r="J30" s="18"/>
      <c r="K30" s="18"/>
      <c r="L30" s="18"/>
      <c r="M30" s="18"/>
      <c r="N30" s="21"/>
      <c r="O30" s="21">
        <f t="shared" si="4"/>
        <v>40000</v>
      </c>
      <c r="P30" s="21">
        <f t="shared" si="5"/>
        <v>40000</v>
      </c>
    </row>
    <row r="31" spans="1:16" s="17" customFormat="1" ht="15" customHeight="1" x14ac:dyDescent="0.25">
      <c r="A31" s="20"/>
      <c r="B31" s="18"/>
      <c r="C31" s="18"/>
      <c r="D31" s="18"/>
      <c r="E31" s="18"/>
      <c r="G31" s="18"/>
      <c r="H31" s="18"/>
      <c r="I31" s="18"/>
      <c r="J31" s="18"/>
      <c r="K31" s="18"/>
      <c r="L31" s="18"/>
      <c r="M31" s="18"/>
      <c r="N31" s="21"/>
      <c r="O31" s="21"/>
      <c r="P31" s="21"/>
    </row>
    <row r="32" spans="1:16" s="17" customFormat="1" ht="15" customHeight="1" x14ac:dyDescent="0.25">
      <c r="A32" s="20" t="s">
        <v>58</v>
      </c>
      <c r="B32" s="18"/>
      <c r="C32" s="18"/>
      <c r="D32" s="18">
        <v>4080</v>
      </c>
      <c r="E32" s="18"/>
      <c r="G32" s="18"/>
      <c r="H32" s="18"/>
      <c r="I32" s="18">
        <v>165000</v>
      </c>
      <c r="J32" s="18">
        <v>4860</v>
      </c>
      <c r="K32" s="18"/>
      <c r="L32" s="18">
        <v>2610</v>
      </c>
      <c r="M32" s="18"/>
      <c r="N32" s="21">
        <f t="shared" si="4"/>
        <v>11550</v>
      </c>
      <c r="O32" s="21">
        <f t="shared" si="4"/>
        <v>165000</v>
      </c>
      <c r="P32" s="21">
        <f t="shared" si="5"/>
        <v>176550</v>
      </c>
    </row>
    <row r="33" spans="1:16" s="17" customFormat="1" ht="15" customHeight="1" x14ac:dyDescent="0.25">
      <c r="A33" s="20" t="s">
        <v>59</v>
      </c>
      <c r="B33" s="18"/>
      <c r="C33" s="18"/>
      <c r="D33" s="18">
        <v>4080</v>
      </c>
      <c r="E33" s="18"/>
      <c r="G33" s="18"/>
      <c r="H33" s="18"/>
      <c r="I33" s="18">
        <v>165000</v>
      </c>
      <c r="J33" s="18">
        <v>4860</v>
      </c>
      <c r="K33" s="18"/>
      <c r="L33" s="18">
        <v>2610</v>
      </c>
      <c r="M33" s="18"/>
      <c r="N33" s="21">
        <f t="shared" si="4"/>
        <v>11550</v>
      </c>
      <c r="O33" s="21">
        <f t="shared" si="4"/>
        <v>165000</v>
      </c>
      <c r="P33" s="21">
        <f t="shared" si="5"/>
        <v>176550</v>
      </c>
    </row>
    <row r="34" spans="1:16" s="17" customFormat="1" ht="15" customHeight="1" x14ac:dyDescent="0.25">
      <c r="A34" s="20" t="s">
        <v>75</v>
      </c>
      <c r="B34" s="18"/>
      <c r="C34" s="18"/>
      <c r="D34" s="18"/>
      <c r="E34" s="18"/>
      <c r="F34" s="18"/>
      <c r="G34" s="18"/>
      <c r="H34" s="18"/>
      <c r="I34" s="18">
        <v>40000</v>
      </c>
      <c r="J34" s="18"/>
      <c r="K34" s="18"/>
      <c r="L34" s="18"/>
      <c r="M34" s="18"/>
      <c r="N34" s="21"/>
      <c r="O34" s="21">
        <f t="shared" si="4"/>
        <v>40000</v>
      </c>
      <c r="P34" s="21">
        <f t="shared" si="5"/>
        <v>40000</v>
      </c>
    </row>
    <row r="35" spans="1:16" s="7" customFormat="1" ht="15" customHeight="1" x14ac:dyDescent="0.25">
      <c r="A35" s="6" t="s">
        <v>10</v>
      </c>
      <c r="B35" s="19">
        <f>SUM(B36:B39)</f>
        <v>0</v>
      </c>
      <c r="C35" s="19">
        <f t="shared" ref="C35:M35" si="7">SUM(C36:C39)</f>
        <v>0</v>
      </c>
      <c r="D35" s="19">
        <f t="shared" si="7"/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>SUM(I36:I39)</f>
        <v>1130000</v>
      </c>
      <c r="J35" s="19">
        <f t="shared" si="7"/>
        <v>0</v>
      </c>
      <c r="K35" s="19">
        <f t="shared" si="7"/>
        <v>0</v>
      </c>
      <c r="L35" s="19">
        <f t="shared" si="7"/>
        <v>0</v>
      </c>
      <c r="M35" s="19">
        <f t="shared" si="7"/>
        <v>0</v>
      </c>
      <c r="N35" s="19">
        <f t="shared" si="4"/>
        <v>0</v>
      </c>
      <c r="O35" s="19">
        <f t="shared" si="4"/>
        <v>1130000</v>
      </c>
      <c r="P35" s="19">
        <f t="shared" si="5"/>
        <v>1130000</v>
      </c>
    </row>
    <row r="36" spans="1:16" s="20" customFormat="1" ht="15" customHeight="1" x14ac:dyDescent="0.25">
      <c r="A36" s="9" t="s">
        <v>97</v>
      </c>
      <c r="B36" s="21"/>
      <c r="C36" s="21"/>
      <c r="D36" s="21"/>
      <c r="E36" s="21"/>
      <c r="F36" s="21"/>
      <c r="G36" s="21"/>
      <c r="H36" s="21"/>
      <c r="I36" s="21">
        <v>300000</v>
      </c>
      <c r="J36" s="21"/>
      <c r="K36" s="21"/>
      <c r="L36" s="21"/>
      <c r="M36" s="21"/>
      <c r="N36" s="21"/>
      <c r="O36" s="21">
        <f t="shared" si="4"/>
        <v>300000</v>
      </c>
      <c r="P36" s="21">
        <f t="shared" si="5"/>
        <v>300000</v>
      </c>
    </row>
    <row r="37" spans="1:16" s="20" customFormat="1" ht="15" customHeight="1" x14ac:dyDescent="0.25">
      <c r="A37" s="9" t="s">
        <v>37</v>
      </c>
      <c r="B37" s="21"/>
      <c r="C37" s="21"/>
      <c r="D37" s="21"/>
      <c r="E37" s="21"/>
      <c r="F37" s="21"/>
      <c r="G37" s="21"/>
      <c r="H37" s="21"/>
      <c r="I37" s="21">
        <v>30000</v>
      </c>
      <c r="J37" s="21"/>
      <c r="K37" s="21"/>
      <c r="L37" s="21"/>
      <c r="M37" s="21"/>
      <c r="N37" s="21"/>
      <c r="O37" s="21">
        <f t="shared" si="4"/>
        <v>30000</v>
      </c>
      <c r="P37" s="21">
        <f t="shared" si="5"/>
        <v>30000</v>
      </c>
    </row>
    <row r="38" spans="1:16" s="20" customFormat="1" ht="15" customHeight="1" x14ac:dyDescent="0.25">
      <c r="A38" s="9" t="s">
        <v>98</v>
      </c>
      <c r="B38" s="21"/>
      <c r="C38" s="21"/>
      <c r="D38" s="21"/>
      <c r="E38" s="21"/>
      <c r="F38" s="21"/>
      <c r="G38" s="21"/>
      <c r="H38" s="21"/>
      <c r="I38" s="21">
        <v>400000</v>
      </c>
      <c r="J38" s="21"/>
      <c r="K38" s="21"/>
      <c r="L38" s="21"/>
      <c r="M38" s="21"/>
      <c r="N38" s="21"/>
      <c r="O38" s="21">
        <f t="shared" si="4"/>
        <v>400000</v>
      </c>
      <c r="P38" s="21">
        <f t="shared" si="5"/>
        <v>400000</v>
      </c>
    </row>
    <row r="39" spans="1:16" s="20" customFormat="1" ht="15" customHeight="1" x14ac:dyDescent="0.25">
      <c r="A39" s="9" t="s">
        <v>38</v>
      </c>
      <c r="B39" s="21"/>
      <c r="C39" s="21"/>
      <c r="D39" s="21"/>
      <c r="E39" s="21"/>
      <c r="F39" s="21"/>
      <c r="G39" s="21"/>
      <c r="H39" s="21"/>
      <c r="I39" s="21">
        <v>400000</v>
      </c>
      <c r="J39" s="21"/>
      <c r="K39" s="21"/>
      <c r="L39" s="21"/>
      <c r="M39" s="21"/>
      <c r="N39" s="21"/>
      <c r="O39" s="21">
        <f t="shared" si="4"/>
        <v>400000</v>
      </c>
      <c r="P39" s="21">
        <f t="shared" si="5"/>
        <v>400000</v>
      </c>
    </row>
    <row r="40" spans="1:16" s="10" customFormat="1" ht="30" x14ac:dyDescent="0.25">
      <c r="A40" s="6" t="s">
        <v>11</v>
      </c>
      <c r="B40" s="19">
        <f>SUM(B41:B97)</f>
        <v>0</v>
      </c>
      <c r="C40" s="19">
        <f t="shared" ref="C40:M40" si="8">SUM(C41:C97)</f>
        <v>0</v>
      </c>
      <c r="D40" s="19">
        <f t="shared" si="8"/>
        <v>0</v>
      </c>
      <c r="E40" s="19">
        <f t="shared" si="8"/>
        <v>0</v>
      </c>
      <c r="F40" s="19">
        <f t="shared" si="8"/>
        <v>0</v>
      </c>
      <c r="G40" s="19">
        <f t="shared" si="8"/>
        <v>0</v>
      </c>
      <c r="H40" s="19">
        <f t="shared" si="8"/>
        <v>0</v>
      </c>
      <c r="I40" s="19">
        <f>SUM(I41:I97)</f>
        <v>9068750</v>
      </c>
      <c r="J40" s="19">
        <f t="shared" si="8"/>
        <v>0</v>
      </c>
      <c r="K40" s="19">
        <f t="shared" si="8"/>
        <v>0</v>
      </c>
      <c r="L40" s="19">
        <f t="shared" si="8"/>
        <v>0</v>
      </c>
      <c r="M40" s="19">
        <f t="shared" si="8"/>
        <v>0</v>
      </c>
      <c r="N40" s="19">
        <f>SUM(B40,D40,F40,H40,J40,L40)</f>
        <v>0</v>
      </c>
      <c r="O40" s="19">
        <f>SUM(C40,E40,G40,I40,K40,M40)</f>
        <v>9068750</v>
      </c>
      <c r="P40" s="19">
        <f>SUM(N40,O40)</f>
        <v>9068750</v>
      </c>
    </row>
    <row r="41" spans="1:16" s="20" customFormat="1" ht="30" x14ac:dyDescent="0.25">
      <c r="A41" s="9" t="s">
        <v>27</v>
      </c>
      <c r="B41" s="21"/>
      <c r="C41" s="21"/>
      <c r="D41" s="21"/>
      <c r="E41" s="21"/>
      <c r="F41" s="21"/>
      <c r="G41" s="21"/>
      <c r="H41" s="21"/>
      <c r="I41" s="21">
        <v>20000</v>
      </c>
      <c r="J41" s="21"/>
      <c r="K41" s="21"/>
      <c r="L41" s="21"/>
      <c r="M41" s="21"/>
      <c r="N41" s="21"/>
      <c r="O41" s="21">
        <f t="shared" si="4"/>
        <v>20000</v>
      </c>
      <c r="P41" s="21">
        <f t="shared" si="5"/>
        <v>20000</v>
      </c>
    </row>
    <row r="42" spans="1:16" s="20" customFormat="1" ht="30" x14ac:dyDescent="0.25">
      <c r="A42" s="9" t="s">
        <v>28</v>
      </c>
      <c r="B42" s="21"/>
      <c r="C42" s="21"/>
      <c r="D42" s="21"/>
      <c r="E42" s="21"/>
      <c r="F42" s="21"/>
      <c r="G42" s="21"/>
      <c r="H42" s="21"/>
      <c r="I42" s="21">
        <v>20000</v>
      </c>
      <c r="J42" s="21"/>
      <c r="K42" s="21"/>
      <c r="L42" s="21"/>
      <c r="M42" s="21"/>
      <c r="N42" s="21"/>
      <c r="O42" s="21">
        <f t="shared" si="4"/>
        <v>20000</v>
      </c>
      <c r="P42" s="21">
        <f t="shared" si="5"/>
        <v>20000</v>
      </c>
    </row>
    <row r="43" spans="1:16" s="20" customFormat="1" x14ac:dyDescent="0.25">
      <c r="A43" s="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20" customFormat="1" x14ac:dyDescent="0.25">
      <c r="A44" s="15" t="s">
        <v>61</v>
      </c>
      <c r="B44" s="21"/>
      <c r="C44" s="21"/>
      <c r="D44" s="21"/>
      <c r="E44" s="21"/>
      <c r="F44" s="17"/>
      <c r="G44" s="21"/>
      <c r="H44" s="21"/>
      <c r="I44" s="17"/>
      <c r="J44" s="17"/>
      <c r="K44" s="21"/>
      <c r="L44" s="21"/>
      <c r="M44" s="21"/>
      <c r="N44" s="21"/>
      <c r="O44" s="21"/>
      <c r="P44" s="21"/>
    </row>
    <row r="45" spans="1:16" s="20" customFormat="1" x14ac:dyDescent="0.25">
      <c r="A45" s="20" t="s">
        <v>62</v>
      </c>
      <c r="B45" s="21"/>
      <c r="C45" s="21"/>
      <c r="D45" s="21"/>
      <c r="E45" s="21"/>
      <c r="F45" s="17"/>
      <c r="G45" s="21"/>
      <c r="H45" s="21"/>
      <c r="I45" s="18">
        <v>1026000</v>
      </c>
      <c r="J45" s="17"/>
      <c r="K45" s="21"/>
      <c r="L45" s="21"/>
      <c r="M45" s="21"/>
      <c r="N45" s="21"/>
      <c r="O45" s="21">
        <f t="shared" si="4"/>
        <v>1026000</v>
      </c>
      <c r="P45" s="21">
        <f t="shared" si="5"/>
        <v>1026000</v>
      </c>
    </row>
    <row r="46" spans="1:16" s="20" customFormat="1" x14ac:dyDescent="0.25">
      <c r="A46" s="20" t="s">
        <v>63</v>
      </c>
      <c r="B46" s="21"/>
      <c r="C46" s="21"/>
      <c r="D46" s="21"/>
      <c r="E46" s="21"/>
      <c r="F46" s="17"/>
      <c r="G46" s="21"/>
      <c r="H46" s="21"/>
      <c r="I46" s="18">
        <v>89400</v>
      </c>
      <c r="J46" s="17"/>
      <c r="K46" s="21"/>
      <c r="L46" s="21"/>
      <c r="M46" s="21"/>
      <c r="N46" s="21"/>
      <c r="O46" s="21">
        <f t="shared" si="4"/>
        <v>89400</v>
      </c>
      <c r="P46" s="21">
        <f t="shared" si="5"/>
        <v>89400</v>
      </c>
    </row>
    <row r="47" spans="1:16" s="20" customFormat="1" x14ac:dyDescent="0.25">
      <c r="A47" s="20" t="s">
        <v>64</v>
      </c>
      <c r="B47" s="21"/>
      <c r="C47" s="21"/>
      <c r="D47" s="21"/>
      <c r="E47" s="21"/>
      <c r="F47" s="17"/>
      <c r="G47" s="21"/>
      <c r="H47" s="21"/>
      <c r="I47" s="18">
        <v>153600</v>
      </c>
      <c r="J47" s="17"/>
      <c r="K47" s="21"/>
      <c r="L47" s="21"/>
      <c r="M47" s="21"/>
      <c r="N47" s="21"/>
      <c r="O47" s="21">
        <f t="shared" si="4"/>
        <v>153600</v>
      </c>
      <c r="P47" s="21">
        <f t="shared" si="5"/>
        <v>153600</v>
      </c>
    </row>
    <row r="48" spans="1:16" s="20" customFormat="1" x14ac:dyDescent="0.25">
      <c r="A48" s="20" t="s">
        <v>65</v>
      </c>
      <c r="B48" s="21"/>
      <c r="C48" s="21"/>
      <c r="D48" s="21"/>
      <c r="E48" s="21"/>
      <c r="F48" s="17"/>
      <c r="G48" s="21"/>
      <c r="H48" s="21"/>
      <c r="I48" s="18">
        <v>90000</v>
      </c>
      <c r="J48" s="17"/>
      <c r="K48" s="21"/>
      <c r="L48" s="21"/>
      <c r="M48" s="21"/>
      <c r="N48" s="21"/>
      <c r="O48" s="21">
        <f t="shared" si="4"/>
        <v>90000</v>
      </c>
      <c r="P48" s="21">
        <f t="shared" si="5"/>
        <v>90000</v>
      </c>
    </row>
    <row r="49" spans="1:16" s="20" customFormat="1" x14ac:dyDescent="0.25">
      <c r="A49" s="20" t="s">
        <v>66</v>
      </c>
      <c r="B49" s="21"/>
      <c r="C49" s="21"/>
      <c r="D49" s="21"/>
      <c r="E49" s="21"/>
      <c r="F49" s="18"/>
      <c r="G49" s="21"/>
      <c r="H49" s="21"/>
      <c r="I49" s="18">
        <v>287450</v>
      </c>
      <c r="J49" s="18"/>
      <c r="K49" s="21"/>
      <c r="L49" s="21"/>
      <c r="M49" s="21"/>
      <c r="N49" s="21"/>
      <c r="O49" s="21">
        <f t="shared" si="4"/>
        <v>287450</v>
      </c>
      <c r="P49" s="21">
        <f t="shared" si="5"/>
        <v>287450</v>
      </c>
    </row>
    <row r="50" spans="1:16" s="20" customFormat="1" x14ac:dyDescent="0.25">
      <c r="B50" s="21"/>
      <c r="C50" s="21"/>
      <c r="D50" s="21"/>
      <c r="E50" s="21"/>
      <c r="F50" s="17"/>
      <c r="G50" s="21"/>
      <c r="H50" s="21"/>
      <c r="I50" s="18"/>
      <c r="J50" s="17"/>
      <c r="K50" s="21"/>
      <c r="L50" s="21"/>
      <c r="M50" s="21"/>
      <c r="N50" s="21"/>
      <c r="O50" s="21"/>
      <c r="P50" s="21"/>
    </row>
    <row r="51" spans="1:16" s="20" customFormat="1" x14ac:dyDescent="0.25">
      <c r="A51" s="20" t="s">
        <v>62</v>
      </c>
      <c r="B51" s="21"/>
      <c r="C51" s="21"/>
      <c r="D51" s="21"/>
      <c r="E51" s="21"/>
      <c r="F51" s="17"/>
      <c r="G51" s="21"/>
      <c r="H51" s="21"/>
      <c r="I51" s="18">
        <v>750000</v>
      </c>
      <c r="J51" s="17"/>
      <c r="K51" s="21"/>
      <c r="L51" s="21"/>
      <c r="M51" s="21"/>
      <c r="N51" s="21"/>
      <c r="O51" s="21">
        <f t="shared" si="4"/>
        <v>750000</v>
      </c>
      <c r="P51" s="21">
        <f t="shared" si="5"/>
        <v>750000</v>
      </c>
    </row>
    <row r="52" spans="1:16" s="20" customFormat="1" x14ac:dyDescent="0.25">
      <c r="A52" s="20" t="s">
        <v>63</v>
      </c>
      <c r="B52" s="21"/>
      <c r="C52" s="21"/>
      <c r="D52" s="21"/>
      <c r="E52" s="21"/>
      <c r="F52" s="17"/>
      <c r="G52" s="21"/>
      <c r="H52" s="21"/>
      <c r="I52" s="18">
        <v>89400</v>
      </c>
      <c r="J52" s="17"/>
      <c r="K52" s="21"/>
      <c r="L52" s="21"/>
      <c r="M52" s="21"/>
      <c r="N52" s="21"/>
      <c r="O52" s="21">
        <f t="shared" si="4"/>
        <v>89400</v>
      </c>
      <c r="P52" s="21">
        <f t="shared" si="5"/>
        <v>89400</v>
      </c>
    </row>
    <row r="53" spans="1:16" s="20" customFormat="1" x14ac:dyDescent="0.25">
      <c r="A53" s="20" t="s">
        <v>64</v>
      </c>
      <c r="B53" s="21"/>
      <c r="C53" s="21"/>
      <c r="D53" s="21"/>
      <c r="E53" s="21"/>
      <c r="F53" s="17"/>
      <c r="G53" s="21"/>
      <c r="H53" s="21"/>
      <c r="I53" s="18">
        <v>153600</v>
      </c>
      <c r="J53" s="17"/>
      <c r="K53" s="21"/>
      <c r="L53" s="21"/>
      <c r="M53" s="21"/>
      <c r="N53" s="21"/>
      <c r="O53" s="21">
        <f t="shared" si="4"/>
        <v>153600</v>
      </c>
      <c r="P53" s="21">
        <f t="shared" si="5"/>
        <v>153600</v>
      </c>
    </row>
    <row r="54" spans="1:16" s="20" customFormat="1" x14ac:dyDescent="0.25">
      <c r="A54" s="20" t="s">
        <v>65</v>
      </c>
      <c r="B54" s="21"/>
      <c r="C54" s="21"/>
      <c r="D54" s="21"/>
      <c r="E54" s="21"/>
      <c r="F54" s="17"/>
      <c r="G54" s="21"/>
      <c r="H54" s="21"/>
      <c r="I54" s="18">
        <v>90000</v>
      </c>
      <c r="J54" s="17"/>
      <c r="K54" s="21"/>
      <c r="L54" s="21"/>
      <c r="M54" s="21"/>
      <c r="N54" s="21"/>
      <c r="O54" s="21">
        <f t="shared" si="4"/>
        <v>90000</v>
      </c>
      <c r="P54" s="21">
        <f t="shared" si="5"/>
        <v>90000</v>
      </c>
    </row>
    <row r="55" spans="1:16" s="20" customFormat="1" x14ac:dyDescent="0.25">
      <c r="A55" s="20" t="s">
        <v>66</v>
      </c>
      <c r="B55" s="21"/>
      <c r="C55" s="21"/>
      <c r="D55" s="21"/>
      <c r="E55" s="21"/>
      <c r="F55" s="18"/>
      <c r="G55" s="21"/>
      <c r="H55" s="21"/>
      <c r="I55" s="46">
        <v>119450</v>
      </c>
      <c r="J55" s="18"/>
      <c r="K55" s="21"/>
      <c r="L55" s="21"/>
      <c r="M55" s="21"/>
      <c r="N55" s="21"/>
      <c r="O55" s="21">
        <f t="shared" si="4"/>
        <v>119450</v>
      </c>
      <c r="P55" s="21">
        <f t="shared" si="5"/>
        <v>119450</v>
      </c>
    </row>
    <row r="56" spans="1:16" s="20" customFormat="1" x14ac:dyDescent="0.25">
      <c r="B56" s="21"/>
      <c r="C56" s="21"/>
      <c r="D56" s="21"/>
      <c r="E56" s="21"/>
      <c r="F56" s="17"/>
      <c r="G56" s="21"/>
      <c r="H56" s="21"/>
      <c r="I56" s="18"/>
      <c r="J56" s="17"/>
      <c r="K56" s="21"/>
      <c r="L56" s="21"/>
      <c r="M56" s="21"/>
      <c r="N56" s="21"/>
      <c r="O56" s="21"/>
      <c r="P56" s="21"/>
    </row>
    <row r="57" spans="1:16" s="20" customFormat="1" x14ac:dyDescent="0.25">
      <c r="A57" s="20" t="s">
        <v>62</v>
      </c>
      <c r="B57" s="21"/>
      <c r="C57" s="21"/>
      <c r="D57" s="21"/>
      <c r="E57" s="21"/>
      <c r="F57" s="17"/>
      <c r="G57" s="21"/>
      <c r="H57" s="21"/>
      <c r="I57" s="18">
        <v>750000</v>
      </c>
      <c r="J57" s="17"/>
      <c r="K57" s="21"/>
      <c r="L57" s="21"/>
      <c r="M57" s="21"/>
      <c r="N57" s="21"/>
      <c r="O57" s="21">
        <f t="shared" si="4"/>
        <v>750000</v>
      </c>
      <c r="P57" s="21">
        <f t="shared" si="5"/>
        <v>750000</v>
      </c>
    </row>
    <row r="58" spans="1:16" s="20" customFormat="1" x14ac:dyDescent="0.25">
      <c r="A58" s="20" t="s">
        <v>63</v>
      </c>
      <c r="B58" s="21"/>
      <c r="C58" s="21"/>
      <c r="D58" s="21"/>
      <c r="E58" s="21"/>
      <c r="F58" s="17"/>
      <c r="G58" s="21"/>
      <c r="H58" s="21"/>
      <c r="I58" s="18">
        <v>89400</v>
      </c>
      <c r="J58" s="17"/>
      <c r="K58" s="21"/>
      <c r="L58" s="21"/>
      <c r="M58" s="21"/>
      <c r="N58" s="21"/>
      <c r="O58" s="21">
        <f t="shared" si="4"/>
        <v>89400</v>
      </c>
      <c r="P58" s="21">
        <f t="shared" si="5"/>
        <v>89400</v>
      </c>
    </row>
    <row r="59" spans="1:16" s="20" customFormat="1" x14ac:dyDescent="0.25">
      <c r="A59" s="20" t="s">
        <v>64</v>
      </c>
      <c r="B59" s="21"/>
      <c r="C59" s="21"/>
      <c r="D59" s="21"/>
      <c r="E59" s="21"/>
      <c r="F59" s="17"/>
      <c r="G59" s="21"/>
      <c r="H59" s="21"/>
      <c r="I59" s="18">
        <v>153600</v>
      </c>
      <c r="J59" s="17"/>
      <c r="K59" s="21"/>
      <c r="L59" s="21"/>
      <c r="M59" s="21"/>
      <c r="N59" s="21"/>
      <c r="O59" s="21">
        <f t="shared" si="4"/>
        <v>153600</v>
      </c>
      <c r="P59" s="21">
        <f t="shared" si="5"/>
        <v>153600</v>
      </c>
    </row>
    <row r="60" spans="1:16" s="20" customFormat="1" x14ac:dyDescent="0.25">
      <c r="A60" s="20" t="s">
        <v>65</v>
      </c>
      <c r="B60" s="21"/>
      <c r="C60" s="21"/>
      <c r="D60" s="21"/>
      <c r="E60" s="21"/>
      <c r="F60" s="17"/>
      <c r="G60" s="21"/>
      <c r="H60" s="21"/>
      <c r="I60" s="18">
        <v>90000</v>
      </c>
      <c r="J60" s="17"/>
      <c r="K60" s="21"/>
      <c r="L60" s="21"/>
      <c r="M60" s="21"/>
      <c r="N60" s="21"/>
      <c r="O60" s="21">
        <f t="shared" si="4"/>
        <v>90000</v>
      </c>
      <c r="P60" s="21">
        <f t="shared" si="5"/>
        <v>90000</v>
      </c>
    </row>
    <row r="61" spans="1:16" s="20" customFormat="1" x14ac:dyDescent="0.25">
      <c r="A61" s="20" t="s">
        <v>66</v>
      </c>
      <c r="B61" s="21"/>
      <c r="C61" s="21"/>
      <c r="D61" s="21"/>
      <c r="E61" s="21"/>
      <c r="F61" s="18"/>
      <c r="G61" s="21"/>
      <c r="H61" s="21"/>
      <c r="I61" s="46">
        <v>119450</v>
      </c>
      <c r="J61" s="18"/>
      <c r="K61" s="21"/>
      <c r="L61" s="21"/>
      <c r="M61" s="21"/>
      <c r="N61" s="21"/>
      <c r="O61" s="21">
        <f t="shared" si="4"/>
        <v>119450</v>
      </c>
      <c r="P61" s="21">
        <f t="shared" si="5"/>
        <v>119450</v>
      </c>
    </row>
    <row r="62" spans="1:16" s="20" customFormat="1" x14ac:dyDescent="0.25">
      <c r="B62" s="21"/>
      <c r="C62" s="21"/>
      <c r="D62" s="21"/>
      <c r="E62" s="21"/>
      <c r="F62" s="17"/>
      <c r="G62" s="21"/>
      <c r="H62" s="21"/>
      <c r="I62" s="18"/>
      <c r="J62" s="17"/>
      <c r="K62" s="21"/>
      <c r="L62" s="21"/>
      <c r="M62" s="21"/>
      <c r="N62" s="21"/>
      <c r="O62" s="21"/>
      <c r="P62" s="21"/>
    </row>
    <row r="63" spans="1:16" s="20" customFormat="1" x14ac:dyDescent="0.25">
      <c r="A63" s="20" t="s">
        <v>62</v>
      </c>
      <c r="B63" s="21"/>
      <c r="C63" s="21"/>
      <c r="D63" s="21"/>
      <c r="E63" s="21"/>
      <c r="F63" s="17"/>
      <c r="G63" s="21"/>
      <c r="H63" s="21"/>
      <c r="I63" s="18">
        <v>750000</v>
      </c>
      <c r="J63" s="17"/>
      <c r="K63" s="21"/>
      <c r="L63" s="21"/>
      <c r="M63" s="21"/>
      <c r="N63" s="21"/>
      <c r="O63" s="21">
        <f t="shared" si="4"/>
        <v>750000</v>
      </c>
      <c r="P63" s="21">
        <f t="shared" si="5"/>
        <v>750000</v>
      </c>
    </row>
    <row r="64" spans="1:16" s="20" customFormat="1" x14ac:dyDescent="0.25">
      <c r="A64" s="20" t="s">
        <v>63</v>
      </c>
      <c r="B64" s="21"/>
      <c r="C64" s="21"/>
      <c r="D64" s="21"/>
      <c r="E64" s="21"/>
      <c r="F64" s="17"/>
      <c r="G64" s="21"/>
      <c r="H64" s="21"/>
      <c r="I64" s="18">
        <v>89400</v>
      </c>
      <c r="J64" s="17"/>
      <c r="K64" s="21"/>
      <c r="L64" s="21"/>
      <c r="M64" s="21"/>
      <c r="N64" s="21"/>
      <c r="O64" s="21">
        <f t="shared" si="4"/>
        <v>89400</v>
      </c>
      <c r="P64" s="21">
        <f t="shared" si="5"/>
        <v>89400</v>
      </c>
    </row>
    <row r="65" spans="1:16" s="20" customFormat="1" x14ac:dyDescent="0.25">
      <c r="A65" s="20" t="s">
        <v>64</v>
      </c>
      <c r="B65" s="21"/>
      <c r="C65" s="21"/>
      <c r="D65" s="21"/>
      <c r="E65" s="21"/>
      <c r="F65" s="17"/>
      <c r="G65" s="21"/>
      <c r="H65" s="21"/>
      <c r="I65" s="18">
        <v>153600</v>
      </c>
      <c r="J65" s="17"/>
      <c r="K65" s="21"/>
      <c r="L65" s="21"/>
      <c r="M65" s="21"/>
      <c r="N65" s="21"/>
      <c r="O65" s="21">
        <f t="shared" si="4"/>
        <v>153600</v>
      </c>
      <c r="P65" s="21">
        <f t="shared" si="5"/>
        <v>153600</v>
      </c>
    </row>
    <row r="66" spans="1:16" s="20" customFormat="1" x14ac:dyDescent="0.25">
      <c r="A66" s="20" t="s">
        <v>65</v>
      </c>
      <c r="B66" s="21"/>
      <c r="C66" s="21"/>
      <c r="D66" s="21"/>
      <c r="E66" s="21"/>
      <c r="F66" s="17"/>
      <c r="G66" s="21"/>
      <c r="H66" s="21"/>
      <c r="I66" s="18">
        <v>90000</v>
      </c>
      <c r="J66" s="17"/>
      <c r="K66" s="21"/>
      <c r="L66" s="21"/>
      <c r="M66" s="21"/>
      <c r="N66" s="21"/>
      <c r="O66" s="21">
        <f t="shared" si="4"/>
        <v>90000</v>
      </c>
      <c r="P66" s="21">
        <f t="shared" si="5"/>
        <v>90000</v>
      </c>
    </row>
    <row r="67" spans="1:16" s="20" customFormat="1" x14ac:dyDescent="0.25">
      <c r="A67" s="20" t="s">
        <v>66</v>
      </c>
      <c r="B67" s="21"/>
      <c r="C67" s="21"/>
      <c r="D67" s="21"/>
      <c r="E67" s="21"/>
      <c r="F67" s="18"/>
      <c r="G67" s="21"/>
      <c r="H67" s="21"/>
      <c r="I67" s="18">
        <v>119450</v>
      </c>
      <c r="J67" s="18"/>
      <c r="K67" s="21"/>
      <c r="L67" s="21"/>
      <c r="M67" s="21"/>
      <c r="N67" s="21"/>
      <c r="O67" s="21">
        <f t="shared" si="4"/>
        <v>119450</v>
      </c>
      <c r="P67" s="21">
        <f t="shared" si="5"/>
        <v>119450</v>
      </c>
    </row>
    <row r="68" spans="1:16" s="20" customFormat="1" x14ac:dyDescent="0.25">
      <c r="B68" s="21"/>
      <c r="C68" s="21"/>
      <c r="D68" s="21"/>
      <c r="E68" s="21"/>
      <c r="F68" s="17"/>
      <c r="G68" s="21"/>
      <c r="H68" s="21"/>
      <c r="I68" s="18"/>
      <c r="J68" s="17"/>
      <c r="K68" s="21"/>
      <c r="L68" s="21"/>
      <c r="M68" s="21"/>
      <c r="N68" s="21"/>
      <c r="O68" s="21"/>
      <c r="P68" s="21"/>
    </row>
    <row r="69" spans="1:16" s="20" customFormat="1" x14ac:dyDescent="0.25">
      <c r="A69" s="15" t="s">
        <v>67</v>
      </c>
      <c r="B69" s="21"/>
      <c r="C69" s="21"/>
      <c r="D69" s="21"/>
      <c r="E69" s="21"/>
      <c r="F69" s="17"/>
      <c r="G69" s="21"/>
      <c r="H69" s="21"/>
      <c r="I69" s="18"/>
      <c r="J69" s="17"/>
      <c r="K69" s="21"/>
      <c r="L69" s="21"/>
      <c r="M69" s="21"/>
      <c r="N69" s="21"/>
      <c r="O69" s="21"/>
      <c r="P69" s="21"/>
    </row>
    <row r="70" spans="1:16" s="20" customFormat="1" x14ac:dyDescent="0.25">
      <c r="A70" s="20" t="s">
        <v>62</v>
      </c>
      <c r="B70" s="21"/>
      <c r="C70" s="21"/>
      <c r="D70" s="21"/>
      <c r="E70" s="21"/>
      <c r="F70" s="17"/>
      <c r="G70" s="21"/>
      <c r="H70" s="21"/>
      <c r="I70" s="18">
        <v>550000</v>
      </c>
      <c r="J70" s="17"/>
      <c r="K70" s="21"/>
      <c r="L70" s="21"/>
      <c r="M70" s="21"/>
      <c r="N70" s="21"/>
      <c r="O70" s="21">
        <f t="shared" si="4"/>
        <v>550000</v>
      </c>
      <c r="P70" s="21">
        <f t="shared" ref="P70:P123" si="9">SUM(N70,O70)</f>
        <v>550000</v>
      </c>
    </row>
    <row r="71" spans="1:16" s="20" customFormat="1" x14ac:dyDescent="0.25">
      <c r="A71" s="20" t="s">
        <v>63</v>
      </c>
      <c r="B71" s="21"/>
      <c r="C71" s="21"/>
      <c r="D71" s="21"/>
      <c r="E71" s="21"/>
      <c r="F71" s="17"/>
      <c r="G71" s="21"/>
      <c r="H71" s="21"/>
      <c r="I71" s="18">
        <v>89400</v>
      </c>
      <c r="J71" s="17"/>
      <c r="K71" s="21"/>
      <c r="L71" s="21"/>
      <c r="M71" s="21"/>
      <c r="N71" s="21"/>
      <c r="O71" s="21">
        <f t="shared" si="4"/>
        <v>89400</v>
      </c>
      <c r="P71" s="21">
        <f t="shared" si="9"/>
        <v>89400</v>
      </c>
    </row>
    <row r="72" spans="1:16" s="20" customFormat="1" x14ac:dyDescent="0.25">
      <c r="A72" s="20" t="s">
        <v>64</v>
      </c>
      <c r="B72" s="21"/>
      <c r="C72" s="21"/>
      <c r="D72" s="21"/>
      <c r="E72" s="21"/>
      <c r="F72" s="17"/>
      <c r="G72" s="21"/>
      <c r="H72" s="21"/>
      <c r="I72" s="18">
        <v>38400</v>
      </c>
      <c r="J72" s="17"/>
      <c r="K72" s="21"/>
      <c r="L72" s="21"/>
      <c r="M72" s="21"/>
      <c r="N72" s="21"/>
      <c r="O72" s="21">
        <f t="shared" si="4"/>
        <v>38400</v>
      </c>
      <c r="P72" s="21">
        <f t="shared" si="9"/>
        <v>38400</v>
      </c>
    </row>
    <row r="73" spans="1:16" s="20" customFormat="1" x14ac:dyDescent="0.25">
      <c r="A73" s="20" t="s">
        <v>65</v>
      </c>
      <c r="B73" s="21"/>
      <c r="C73" s="21"/>
      <c r="D73" s="21"/>
      <c r="E73" s="21"/>
      <c r="F73" s="17"/>
      <c r="G73" s="21"/>
      <c r="H73" s="21"/>
      <c r="I73" s="18">
        <v>80000</v>
      </c>
      <c r="J73" s="17"/>
      <c r="K73" s="21"/>
      <c r="L73" s="21"/>
      <c r="M73" s="21"/>
      <c r="N73" s="21"/>
      <c r="O73" s="21">
        <f t="shared" si="4"/>
        <v>80000</v>
      </c>
      <c r="P73" s="21">
        <f t="shared" si="9"/>
        <v>80000</v>
      </c>
    </row>
    <row r="74" spans="1:16" s="20" customFormat="1" x14ac:dyDescent="0.25">
      <c r="B74" s="21"/>
      <c r="C74" s="21"/>
      <c r="D74" s="21"/>
      <c r="E74" s="21"/>
      <c r="F74" s="17"/>
      <c r="G74" s="21"/>
      <c r="H74" s="21"/>
      <c r="I74" s="18"/>
      <c r="J74" s="17"/>
      <c r="K74" s="21"/>
      <c r="L74" s="21"/>
      <c r="M74" s="21"/>
      <c r="N74" s="21"/>
      <c r="O74" s="21"/>
      <c r="P74" s="21"/>
    </row>
    <row r="75" spans="1:16" s="20" customFormat="1" x14ac:dyDescent="0.25">
      <c r="A75" s="20" t="s">
        <v>62</v>
      </c>
      <c r="B75" s="21"/>
      <c r="C75" s="21"/>
      <c r="D75" s="21"/>
      <c r="E75" s="21"/>
      <c r="F75" s="17"/>
      <c r="G75" s="21"/>
      <c r="H75" s="21"/>
      <c r="I75" s="18">
        <v>440000</v>
      </c>
      <c r="J75" s="17"/>
      <c r="K75" s="21"/>
      <c r="L75" s="21"/>
      <c r="M75" s="21"/>
      <c r="N75" s="21"/>
      <c r="O75" s="21">
        <f t="shared" si="4"/>
        <v>440000</v>
      </c>
      <c r="P75" s="21">
        <f t="shared" si="9"/>
        <v>440000</v>
      </c>
    </row>
    <row r="76" spans="1:16" s="20" customFormat="1" x14ac:dyDescent="0.25">
      <c r="A76" s="20" t="s">
        <v>63</v>
      </c>
      <c r="B76" s="21"/>
      <c r="C76" s="21"/>
      <c r="D76" s="21"/>
      <c r="E76" s="21"/>
      <c r="F76" s="17"/>
      <c r="G76" s="21"/>
      <c r="H76" s="21"/>
      <c r="I76" s="18">
        <v>89400</v>
      </c>
      <c r="J76" s="17"/>
      <c r="K76" s="21"/>
      <c r="L76" s="21"/>
      <c r="M76" s="21"/>
      <c r="N76" s="21"/>
      <c r="O76" s="21">
        <f t="shared" si="4"/>
        <v>89400</v>
      </c>
      <c r="P76" s="21">
        <f t="shared" si="9"/>
        <v>89400</v>
      </c>
    </row>
    <row r="77" spans="1:16" s="20" customFormat="1" x14ac:dyDescent="0.25">
      <c r="A77" s="20" t="s">
        <v>64</v>
      </c>
      <c r="B77" s="21"/>
      <c r="C77" s="21"/>
      <c r="D77" s="21"/>
      <c r="E77" s="21"/>
      <c r="F77" s="17"/>
      <c r="G77" s="21"/>
      <c r="H77" s="21"/>
      <c r="I77" s="18">
        <v>38400</v>
      </c>
      <c r="J77" s="17"/>
      <c r="K77" s="21"/>
      <c r="L77" s="21"/>
      <c r="M77" s="21"/>
      <c r="N77" s="21"/>
      <c r="O77" s="21">
        <f t="shared" si="4"/>
        <v>38400</v>
      </c>
      <c r="P77" s="21">
        <f t="shared" si="9"/>
        <v>38400</v>
      </c>
    </row>
    <row r="78" spans="1:16" s="20" customFormat="1" x14ac:dyDescent="0.25">
      <c r="A78" s="20" t="s">
        <v>65</v>
      </c>
      <c r="B78" s="21"/>
      <c r="C78" s="21"/>
      <c r="D78" s="21"/>
      <c r="E78" s="21"/>
      <c r="F78" s="17"/>
      <c r="G78" s="21"/>
      <c r="H78" s="21"/>
      <c r="I78" s="18">
        <v>80000</v>
      </c>
      <c r="J78" s="17"/>
      <c r="K78" s="21"/>
      <c r="L78" s="21"/>
      <c r="M78" s="21"/>
      <c r="N78" s="21"/>
      <c r="O78" s="21">
        <f t="shared" si="4"/>
        <v>80000</v>
      </c>
      <c r="P78" s="21">
        <f t="shared" si="9"/>
        <v>80000</v>
      </c>
    </row>
    <row r="79" spans="1:16" s="20" customFormat="1" x14ac:dyDescent="0.25">
      <c r="B79" s="21"/>
      <c r="C79" s="21"/>
      <c r="D79" s="21"/>
      <c r="E79" s="21"/>
      <c r="F79" s="17"/>
      <c r="G79" s="21"/>
      <c r="H79" s="21"/>
      <c r="I79" s="17"/>
      <c r="J79" s="17"/>
      <c r="K79" s="21"/>
      <c r="L79" s="21"/>
      <c r="M79" s="21"/>
      <c r="N79" s="21"/>
      <c r="O79" s="21"/>
      <c r="P79" s="21"/>
    </row>
    <row r="80" spans="1:16" s="20" customFormat="1" x14ac:dyDescent="0.25">
      <c r="A80" s="20" t="s">
        <v>62</v>
      </c>
      <c r="B80" s="21"/>
      <c r="C80" s="21"/>
      <c r="D80" s="21"/>
      <c r="E80" s="21"/>
      <c r="F80" s="17"/>
      <c r="G80" s="21"/>
      <c r="H80" s="21"/>
      <c r="I80" s="18">
        <v>440000</v>
      </c>
      <c r="J80" s="17"/>
      <c r="K80" s="21"/>
      <c r="L80" s="21"/>
      <c r="M80" s="21"/>
      <c r="N80" s="21"/>
      <c r="O80" s="21">
        <f t="shared" si="4"/>
        <v>440000</v>
      </c>
      <c r="P80" s="21">
        <f t="shared" si="9"/>
        <v>440000</v>
      </c>
    </row>
    <row r="81" spans="1:16" s="20" customFormat="1" x14ac:dyDescent="0.25">
      <c r="A81" s="20" t="s">
        <v>63</v>
      </c>
      <c r="B81" s="21"/>
      <c r="C81" s="21"/>
      <c r="D81" s="21"/>
      <c r="E81" s="21"/>
      <c r="F81" s="17"/>
      <c r="G81" s="21"/>
      <c r="H81" s="21"/>
      <c r="I81" s="18">
        <v>89400</v>
      </c>
      <c r="J81" s="17"/>
      <c r="K81" s="21"/>
      <c r="L81" s="21"/>
      <c r="M81" s="21"/>
      <c r="N81" s="21"/>
      <c r="O81" s="21">
        <f t="shared" si="4"/>
        <v>89400</v>
      </c>
      <c r="P81" s="21">
        <f t="shared" si="9"/>
        <v>89400</v>
      </c>
    </row>
    <row r="82" spans="1:16" s="20" customFormat="1" x14ac:dyDescent="0.25">
      <c r="A82" s="20" t="s">
        <v>64</v>
      </c>
      <c r="B82" s="21"/>
      <c r="C82" s="21"/>
      <c r="D82" s="21"/>
      <c r="E82" s="21"/>
      <c r="F82" s="17"/>
      <c r="G82" s="21"/>
      <c r="H82" s="21"/>
      <c r="I82" s="18">
        <v>38400</v>
      </c>
      <c r="J82" s="17"/>
      <c r="K82" s="21"/>
      <c r="L82" s="21"/>
      <c r="M82" s="21"/>
      <c r="N82" s="21"/>
      <c r="O82" s="21">
        <f t="shared" si="4"/>
        <v>38400</v>
      </c>
      <c r="P82" s="21">
        <f t="shared" si="9"/>
        <v>38400</v>
      </c>
    </row>
    <row r="83" spans="1:16" s="20" customFormat="1" x14ac:dyDescent="0.25">
      <c r="A83" s="20" t="s">
        <v>65</v>
      </c>
      <c r="B83" s="21"/>
      <c r="C83" s="21"/>
      <c r="D83" s="21"/>
      <c r="E83" s="21"/>
      <c r="F83" s="17"/>
      <c r="G83" s="21"/>
      <c r="H83" s="21"/>
      <c r="I83" s="18">
        <v>80000</v>
      </c>
      <c r="J83" s="17"/>
      <c r="K83" s="21"/>
      <c r="L83" s="21"/>
      <c r="M83" s="21"/>
      <c r="N83" s="21"/>
      <c r="O83" s="21">
        <f t="shared" si="4"/>
        <v>80000</v>
      </c>
      <c r="P83" s="21">
        <f t="shared" si="9"/>
        <v>80000</v>
      </c>
    </row>
    <row r="84" spans="1:16" s="20" customFormat="1" x14ac:dyDescent="0.25">
      <c r="B84" s="21"/>
      <c r="C84" s="21"/>
      <c r="D84" s="21"/>
      <c r="E84" s="21"/>
      <c r="F84" s="17"/>
      <c r="G84" s="21"/>
      <c r="H84" s="21"/>
      <c r="I84" s="18"/>
      <c r="J84" s="17"/>
      <c r="K84" s="21"/>
      <c r="L84" s="21"/>
      <c r="M84" s="21"/>
      <c r="N84" s="21"/>
      <c r="O84" s="21"/>
      <c r="P84" s="21"/>
    </row>
    <row r="85" spans="1:16" s="20" customFormat="1" x14ac:dyDescent="0.25">
      <c r="A85" s="20" t="s">
        <v>68</v>
      </c>
      <c r="B85" s="21"/>
      <c r="C85" s="21"/>
      <c r="D85" s="21"/>
      <c r="E85" s="21"/>
      <c r="F85" s="18"/>
      <c r="G85" s="21"/>
      <c r="H85" s="21"/>
      <c r="I85" s="18">
        <v>446500</v>
      </c>
      <c r="J85" s="18"/>
      <c r="K85" s="21"/>
      <c r="L85" s="21"/>
      <c r="M85" s="21"/>
      <c r="N85" s="21"/>
      <c r="O85" s="21">
        <f t="shared" si="4"/>
        <v>446500</v>
      </c>
      <c r="P85" s="21">
        <f t="shared" si="9"/>
        <v>446500</v>
      </c>
    </row>
    <row r="86" spans="1:16" s="20" customFormat="1" x14ac:dyDescent="0.25">
      <c r="B86" s="21"/>
      <c r="C86" s="21"/>
      <c r="D86" s="21"/>
      <c r="E86" s="21"/>
      <c r="F86" s="18"/>
      <c r="G86" s="21"/>
      <c r="H86" s="21"/>
      <c r="I86" s="18"/>
      <c r="J86" s="18"/>
      <c r="K86" s="21"/>
      <c r="L86" s="21"/>
      <c r="M86" s="21"/>
      <c r="N86" s="21"/>
      <c r="O86" s="21"/>
      <c r="P86" s="21"/>
    </row>
    <row r="87" spans="1:16" s="20" customFormat="1" x14ac:dyDescent="0.25">
      <c r="A87" s="16" t="s">
        <v>69</v>
      </c>
      <c r="B87" s="21"/>
      <c r="C87" s="21"/>
      <c r="D87" s="21"/>
      <c r="E87" s="21"/>
      <c r="F87" s="18"/>
      <c r="G87" s="21"/>
      <c r="H87" s="21"/>
      <c r="I87" s="18"/>
      <c r="J87" s="18"/>
      <c r="K87" s="21"/>
      <c r="L87" s="21"/>
      <c r="M87" s="21"/>
      <c r="N87" s="21"/>
      <c r="O87" s="21"/>
      <c r="P87" s="21"/>
    </row>
    <row r="88" spans="1:16" s="20" customFormat="1" x14ac:dyDescent="0.25">
      <c r="A88" s="20" t="s">
        <v>62</v>
      </c>
      <c r="B88" s="21"/>
      <c r="C88" s="21"/>
      <c r="D88" s="21"/>
      <c r="E88" s="21"/>
      <c r="F88" s="17"/>
      <c r="G88" s="21"/>
      <c r="H88" s="21"/>
      <c r="I88" s="18">
        <v>440000</v>
      </c>
      <c r="J88" s="17"/>
      <c r="K88" s="21"/>
      <c r="L88" s="21"/>
      <c r="M88" s="21"/>
      <c r="N88" s="21"/>
      <c r="O88" s="21">
        <f t="shared" si="4"/>
        <v>440000</v>
      </c>
      <c r="P88" s="21">
        <f t="shared" si="9"/>
        <v>440000</v>
      </c>
    </row>
    <row r="89" spans="1:16" s="20" customFormat="1" x14ac:dyDescent="0.25">
      <c r="A89" s="20" t="s">
        <v>63</v>
      </c>
      <c r="B89" s="21"/>
      <c r="C89" s="21"/>
      <c r="D89" s="21"/>
      <c r="E89" s="21"/>
      <c r="F89" s="17"/>
      <c r="G89" s="21"/>
      <c r="H89" s="21"/>
      <c r="I89" s="18">
        <v>89400</v>
      </c>
      <c r="J89" s="17"/>
      <c r="K89" s="21"/>
      <c r="L89" s="21"/>
      <c r="M89" s="21"/>
      <c r="N89" s="21"/>
      <c r="O89" s="21">
        <f t="shared" si="4"/>
        <v>89400</v>
      </c>
      <c r="P89" s="21">
        <f t="shared" si="9"/>
        <v>89400</v>
      </c>
    </row>
    <row r="90" spans="1:16" s="20" customFormat="1" x14ac:dyDescent="0.25">
      <c r="A90" s="20" t="s">
        <v>64</v>
      </c>
      <c r="B90" s="21"/>
      <c r="C90" s="21"/>
      <c r="D90" s="21"/>
      <c r="E90" s="21"/>
      <c r="F90" s="17"/>
      <c r="G90" s="21"/>
      <c r="H90" s="21"/>
      <c r="I90" s="18">
        <v>38400</v>
      </c>
      <c r="J90" s="17"/>
      <c r="K90" s="21"/>
      <c r="L90" s="21"/>
      <c r="M90" s="21"/>
      <c r="N90" s="21"/>
      <c r="O90" s="21">
        <f t="shared" si="4"/>
        <v>38400</v>
      </c>
      <c r="P90" s="21">
        <f t="shared" si="9"/>
        <v>38400</v>
      </c>
    </row>
    <row r="91" spans="1:16" s="20" customFormat="1" x14ac:dyDescent="0.25">
      <c r="A91" s="20" t="s">
        <v>65</v>
      </c>
      <c r="B91" s="21"/>
      <c r="C91" s="21"/>
      <c r="D91" s="21"/>
      <c r="E91" s="21"/>
      <c r="F91" s="17"/>
      <c r="G91" s="21"/>
      <c r="H91" s="21"/>
      <c r="I91" s="18">
        <v>30000</v>
      </c>
      <c r="J91" s="17"/>
      <c r="K91" s="21"/>
      <c r="L91" s="21"/>
      <c r="M91" s="21"/>
      <c r="N91" s="21"/>
      <c r="O91" s="21">
        <f t="shared" si="4"/>
        <v>30000</v>
      </c>
      <c r="P91" s="21">
        <f t="shared" si="9"/>
        <v>30000</v>
      </c>
    </row>
    <row r="92" spans="1:16" s="20" customFormat="1" x14ac:dyDescent="0.25">
      <c r="A92" s="20" t="s">
        <v>74</v>
      </c>
      <c r="B92" s="21"/>
      <c r="C92" s="21"/>
      <c r="D92" s="21"/>
      <c r="E92" s="21"/>
      <c r="F92" s="17"/>
      <c r="G92" s="21"/>
      <c r="H92" s="21"/>
      <c r="I92" s="18">
        <v>109450</v>
      </c>
      <c r="J92" s="18"/>
      <c r="K92" s="21"/>
      <c r="L92" s="21"/>
      <c r="M92" s="21"/>
      <c r="N92" s="21"/>
      <c r="O92" s="21">
        <f t="shared" si="4"/>
        <v>109450</v>
      </c>
      <c r="P92" s="21">
        <f t="shared" si="9"/>
        <v>109450</v>
      </c>
    </row>
    <row r="93" spans="1:16" s="20" customFormat="1" x14ac:dyDescent="0.25">
      <c r="B93" s="47"/>
      <c r="C93" s="47"/>
      <c r="D93" s="47"/>
      <c r="E93" s="47"/>
      <c r="F93" s="17"/>
      <c r="G93" s="47"/>
      <c r="H93" s="47"/>
      <c r="I93" s="46"/>
      <c r="J93" s="46"/>
      <c r="K93" s="47"/>
      <c r="L93" s="47"/>
      <c r="M93" s="47"/>
      <c r="N93" s="47"/>
      <c r="O93" s="47"/>
      <c r="P93" s="47"/>
    </row>
    <row r="94" spans="1:16" s="20" customFormat="1" x14ac:dyDescent="0.25">
      <c r="A94" s="16" t="s">
        <v>71</v>
      </c>
      <c r="B94" s="21"/>
      <c r="C94" s="21"/>
      <c r="D94" s="21"/>
      <c r="E94" s="21"/>
      <c r="F94" s="17"/>
      <c r="G94" s="21"/>
      <c r="H94" s="21"/>
      <c r="I94" s="18"/>
      <c r="J94" s="17"/>
      <c r="K94" s="21"/>
      <c r="L94" s="21"/>
      <c r="M94" s="21"/>
      <c r="N94" s="21"/>
      <c r="O94" s="21"/>
      <c r="P94" s="21"/>
    </row>
    <row r="95" spans="1:16" s="20" customFormat="1" x14ac:dyDescent="0.25">
      <c r="A95" s="20" t="s">
        <v>62</v>
      </c>
      <c r="B95" s="21"/>
      <c r="C95" s="21"/>
      <c r="D95" s="21"/>
      <c r="E95" s="21"/>
      <c r="F95" s="17"/>
      <c r="G95" s="21"/>
      <c r="H95" s="21"/>
      <c r="I95" s="18">
        <v>440000</v>
      </c>
      <c r="J95" s="17"/>
      <c r="K95" s="21"/>
      <c r="L95" s="21"/>
      <c r="M95" s="21"/>
      <c r="N95" s="21"/>
      <c r="O95" s="21">
        <f t="shared" si="4"/>
        <v>440000</v>
      </c>
      <c r="P95" s="21">
        <f t="shared" si="9"/>
        <v>440000</v>
      </c>
    </row>
    <row r="96" spans="1:16" s="20" customFormat="1" x14ac:dyDescent="0.25">
      <c r="A96" s="20" t="s">
        <v>63</v>
      </c>
      <c r="B96" s="21"/>
      <c r="C96" s="21"/>
      <c r="D96" s="21"/>
      <c r="E96" s="21"/>
      <c r="F96" s="17"/>
      <c r="G96" s="21"/>
      <c r="H96" s="21"/>
      <c r="I96" s="18">
        <v>89400</v>
      </c>
      <c r="J96" s="17"/>
      <c r="K96" s="21"/>
      <c r="L96" s="21"/>
      <c r="M96" s="21"/>
      <c r="N96" s="21"/>
      <c r="O96" s="21">
        <f t="shared" si="4"/>
        <v>89400</v>
      </c>
      <c r="P96" s="21">
        <f t="shared" si="9"/>
        <v>89400</v>
      </c>
    </row>
    <row r="97" spans="1:18" s="20" customFormat="1" x14ac:dyDescent="0.25">
      <c r="A97" s="20" t="s">
        <v>64</v>
      </c>
      <c r="B97" s="21"/>
      <c r="C97" s="21"/>
      <c r="D97" s="21"/>
      <c r="E97" s="21"/>
      <c r="F97" s="17"/>
      <c r="G97" s="21"/>
      <c r="H97" s="21"/>
      <c r="I97" s="18">
        <v>38400</v>
      </c>
      <c r="J97" s="17"/>
      <c r="K97" s="21"/>
      <c r="L97" s="21"/>
      <c r="M97" s="21"/>
      <c r="N97" s="21"/>
      <c r="O97" s="21">
        <f t="shared" si="4"/>
        <v>38400</v>
      </c>
      <c r="P97" s="21">
        <f t="shared" si="9"/>
        <v>38400</v>
      </c>
    </row>
    <row r="98" spans="1:18" s="10" customFormat="1" ht="30" x14ac:dyDescent="0.25">
      <c r="A98" s="6" t="s">
        <v>12</v>
      </c>
      <c r="B98" s="19">
        <f>SUM(B99)</f>
        <v>0</v>
      </c>
      <c r="C98" s="19">
        <f t="shared" ref="C98:M98" si="10">SUM(C99)</f>
        <v>0</v>
      </c>
      <c r="D98" s="19">
        <f t="shared" si="10"/>
        <v>0</v>
      </c>
      <c r="E98" s="19">
        <f t="shared" si="10"/>
        <v>0</v>
      </c>
      <c r="F98" s="19">
        <f t="shared" si="10"/>
        <v>0</v>
      </c>
      <c r="G98" s="19">
        <f t="shared" si="10"/>
        <v>0</v>
      </c>
      <c r="H98" s="19">
        <f t="shared" si="10"/>
        <v>0</v>
      </c>
      <c r="I98" s="19">
        <f t="shared" si="10"/>
        <v>0</v>
      </c>
      <c r="J98" s="19">
        <f t="shared" si="10"/>
        <v>0</v>
      </c>
      <c r="K98" s="19">
        <f t="shared" si="10"/>
        <v>0</v>
      </c>
      <c r="L98" s="19">
        <f t="shared" si="10"/>
        <v>0</v>
      </c>
      <c r="M98" s="19">
        <f t="shared" si="10"/>
        <v>0</v>
      </c>
      <c r="N98" s="19">
        <f t="shared" si="4"/>
        <v>0</v>
      </c>
      <c r="O98" s="19">
        <f t="shared" si="4"/>
        <v>0</v>
      </c>
      <c r="P98" s="19">
        <f t="shared" si="9"/>
        <v>0</v>
      </c>
    </row>
    <row r="99" spans="1:18" s="17" customFormat="1" x14ac:dyDescent="0.25">
      <c r="A99" s="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1"/>
      <c r="O99" s="21"/>
      <c r="P99" s="21"/>
    </row>
    <row r="100" spans="1:18" s="10" customFormat="1" ht="30" x14ac:dyDescent="0.25">
      <c r="A100" s="6" t="s">
        <v>13</v>
      </c>
      <c r="B100" s="19">
        <f>SUM(B101:B103)</f>
        <v>0</v>
      </c>
      <c r="C100" s="19">
        <f t="shared" ref="C100:M100" si="11">SUM(C101:C103)</f>
        <v>0</v>
      </c>
      <c r="D100" s="19">
        <f t="shared" si="11"/>
        <v>0</v>
      </c>
      <c r="E100" s="19">
        <f t="shared" si="11"/>
        <v>0</v>
      </c>
      <c r="F100" s="19">
        <f t="shared" si="11"/>
        <v>0</v>
      </c>
      <c r="G100" s="19">
        <f t="shared" si="11"/>
        <v>0</v>
      </c>
      <c r="H100" s="19">
        <f t="shared" si="11"/>
        <v>0</v>
      </c>
      <c r="I100" s="19">
        <f>SUM(I101:I103)</f>
        <v>96100</v>
      </c>
      <c r="J100" s="19">
        <f>SUM(J101:J103)</f>
        <v>49660</v>
      </c>
      <c r="K100" s="19">
        <f t="shared" si="11"/>
        <v>0</v>
      </c>
      <c r="L100" s="19">
        <f t="shared" si="11"/>
        <v>0</v>
      </c>
      <c r="M100" s="19">
        <f t="shared" si="11"/>
        <v>0</v>
      </c>
      <c r="N100" s="19">
        <f>SUM(B100,D100,F100,H100,J100,L100)</f>
        <v>49660</v>
      </c>
      <c r="O100" s="19">
        <f t="shared" si="4"/>
        <v>96100</v>
      </c>
      <c r="P100" s="19">
        <f t="shared" si="9"/>
        <v>145760</v>
      </c>
    </row>
    <row r="101" spans="1:18" s="20" customFormat="1" x14ac:dyDescent="0.25">
      <c r="A101" s="9" t="s">
        <v>45</v>
      </c>
      <c r="B101" s="47"/>
      <c r="C101" s="47"/>
      <c r="D101" s="47"/>
      <c r="E101" s="47"/>
      <c r="F101" s="47"/>
      <c r="G101" s="47"/>
      <c r="H101" s="47"/>
      <c r="I101" s="47"/>
      <c r="J101" s="47">
        <v>13200</v>
      </c>
      <c r="K101" s="47"/>
      <c r="L101" s="47"/>
      <c r="M101" s="47"/>
      <c r="N101" s="47">
        <f t="shared" si="4"/>
        <v>13200</v>
      </c>
      <c r="O101" s="47"/>
      <c r="P101" s="47">
        <f t="shared" si="9"/>
        <v>13200</v>
      </c>
    </row>
    <row r="102" spans="1:18" s="20" customFormat="1" x14ac:dyDescent="0.25">
      <c r="A102" s="9" t="s">
        <v>99</v>
      </c>
      <c r="B102" s="47"/>
      <c r="C102" s="47"/>
      <c r="D102" s="47"/>
      <c r="E102" s="47"/>
      <c r="F102" s="47"/>
      <c r="G102" s="47"/>
      <c r="H102" s="47"/>
      <c r="I102" s="47"/>
      <c r="J102" s="47">
        <v>15000</v>
      </c>
      <c r="K102" s="47"/>
      <c r="L102" s="47"/>
      <c r="M102" s="47"/>
      <c r="N102" s="47">
        <f t="shared" si="4"/>
        <v>15000</v>
      </c>
      <c r="O102" s="47"/>
      <c r="P102" s="47">
        <f t="shared" si="9"/>
        <v>15000</v>
      </c>
    </row>
    <row r="103" spans="1:18" s="17" customFormat="1" x14ac:dyDescent="0.25">
      <c r="A103" s="9" t="s">
        <v>95</v>
      </c>
      <c r="B103" s="46"/>
      <c r="C103" s="46"/>
      <c r="D103" s="46"/>
      <c r="E103" s="46"/>
      <c r="F103" s="46"/>
      <c r="G103" s="46"/>
      <c r="H103" s="46"/>
      <c r="I103" s="46">
        <v>96100</v>
      </c>
      <c r="J103" s="46">
        <v>21460</v>
      </c>
      <c r="K103" s="46"/>
      <c r="L103" s="46"/>
      <c r="M103" s="46"/>
      <c r="N103" s="47">
        <f t="shared" si="4"/>
        <v>21460</v>
      </c>
      <c r="O103" s="47">
        <f t="shared" si="4"/>
        <v>96100</v>
      </c>
      <c r="P103" s="47">
        <f t="shared" si="9"/>
        <v>117560</v>
      </c>
    </row>
    <row r="104" spans="1:18" s="10" customFormat="1" ht="30" x14ac:dyDescent="0.25">
      <c r="A104" s="6" t="s">
        <v>14</v>
      </c>
      <c r="B104" s="19">
        <f t="shared" ref="B104:J104" si="12">SUM(B105:B116)</f>
        <v>431850</v>
      </c>
      <c r="C104" s="19">
        <f t="shared" si="12"/>
        <v>40000</v>
      </c>
      <c r="D104" s="19">
        <f t="shared" si="12"/>
        <v>693000</v>
      </c>
      <c r="E104" s="19">
        <f t="shared" si="12"/>
        <v>300000</v>
      </c>
      <c r="F104" s="19">
        <f t="shared" si="12"/>
        <v>947100</v>
      </c>
      <c r="G104" s="19">
        <f t="shared" si="12"/>
        <v>0</v>
      </c>
      <c r="H104" s="19">
        <f t="shared" si="12"/>
        <v>277200</v>
      </c>
      <c r="I104" s="19">
        <f t="shared" si="12"/>
        <v>1567900</v>
      </c>
      <c r="J104" s="19">
        <f t="shared" si="12"/>
        <v>670500</v>
      </c>
      <c r="K104" s="19">
        <f t="shared" ref="K104:M104" si="13">SUM(K105:K116)</f>
        <v>0</v>
      </c>
      <c r="L104" s="19">
        <f>SUM(L105:L116)</f>
        <v>439200</v>
      </c>
      <c r="M104" s="19">
        <f t="shared" si="13"/>
        <v>0</v>
      </c>
      <c r="N104" s="19">
        <f>SUM(B104,D104,F104,H104,J104,L104)</f>
        <v>3458850</v>
      </c>
      <c r="O104" s="19">
        <f t="shared" si="4"/>
        <v>1907900</v>
      </c>
      <c r="P104" s="19">
        <f>SUM(N104,O104)</f>
        <v>5366750</v>
      </c>
    </row>
    <row r="105" spans="1:18" s="20" customFormat="1" x14ac:dyDescent="0.25">
      <c r="A105" s="9" t="s">
        <v>31</v>
      </c>
      <c r="B105" s="21">
        <v>431850</v>
      </c>
      <c r="C105" s="21">
        <v>40000</v>
      </c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>
        <f t="shared" si="4"/>
        <v>431850</v>
      </c>
      <c r="O105" s="21">
        <f t="shared" si="4"/>
        <v>40000</v>
      </c>
      <c r="P105" s="21">
        <f t="shared" si="9"/>
        <v>471850</v>
      </c>
    </row>
    <row r="106" spans="1:18" s="20" customFormat="1" x14ac:dyDescent="0.25">
      <c r="A106" s="9" t="s">
        <v>35</v>
      </c>
      <c r="B106" s="21"/>
      <c r="C106" s="21"/>
      <c r="D106" s="21"/>
      <c r="E106" s="21">
        <v>300000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>
        <f t="shared" si="4"/>
        <v>300000</v>
      </c>
      <c r="P106" s="21">
        <f t="shared" si="9"/>
        <v>300000</v>
      </c>
    </row>
    <row r="107" spans="1:18" s="20" customFormat="1" x14ac:dyDescent="0.25">
      <c r="A107" s="9" t="s">
        <v>72</v>
      </c>
      <c r="B107" s="21"/>
      <c r="C107" s="21"/>
      <c r="D107" s="21">
        <v>693000</v>
      </c>
      <c r="E107" s="21"/>
      <c r="F107" s="21">
        <v>947100</v>
      </c>
      <c r="G107" s="21"/>
      <c r="H107" s="21">
        <v>277200</v>
      </c>
      <c r="I107" s="21"/>
      <c r="J107" s="21">
        <v>670500</v>
      </c>
      <c r="K107" s="21"/>
      <c r="L107" s="21">
        <v>439200</v>
      </c>
      <c r="M107" s="21"/>
      <c r="N107" s="21">
        <f>SUM(B107,D107,F107,H107,J107,L107)</f>
        <v>3027000</v>
      </c>
      <c r="O107" s="21"/>
      <c r="P107" s="21">
        <f t="shared" si="9"/>
        <v>3027000</v>
      </c>
      <c r="R107" s="47"/>
    </row>
    <row r="108" spans="1:18" s="20" customFormat="1" x14ac:dyDescent="0.25">
      <c r="A108" s="9" t="s">
        <v>40</v>
      </c>
      <c r="B108" s="21"/>
      <c r="C108" s="21"/>
      <c r="D108" s="21"/>
      <c r="E108" s="21"/>
      <c r="F108" s="21"/>
      <c r="G108" s="21"/>
      <c r="H108" s="21"/>
      <c r="I108" s="21">
        <v>300000</v>
      </c>
      <c r="J108" s="21"/>
      <c r="K108" s="21"/>
      <c r="L108" s="21"/>
      <c r="M108" s="21"/>
      <c r="N108" s="21"/>
      <c r="O108" s="21">
        <f t="shared" si="4"/>
        <v>300000</v>
      </c>
      <c r="P108" s="21">
        <f t="shared" si="9"/>
        <v>300000</v>
      </c>
      <c r="R108" s="47"/>
    </row>
    <row r="109" spans="1:18" s="20" customFormat="1" x14ac:dyDescent="0.25">
      <c r="A109" s="9" t="s">
        <v>41</v>
      </c>
      <c r="B109" s="21"/>
      <c r="C109" s="21"/>
      <c r="D109" s="21"/>
      <c r="E109" s="21"/>
      <c r="F109" s="21"/>
      <c r="G109" s="21"/>
      <c r="H109" s="21"/>
      <c r="I109" s="21">
        <v>200000</v>
      </c>
      <c r="J109" s="21"/>
      <c r="K109" s="21"/>
      <c r="L109" s="21"/>
      <c r="M109" s="21"/>
      <c r="N109" s="21"/>
      <c r="O109" s="21">
        <f t="shared" si="4"/>
        <v>200000</v>
      </c>
      <c r="P109" s="21">
        <f t="shared" si="9"/>
        <v>200000</v>
      </c>
    </row>
    <row r="110" spans="1:18" s="20" customFormat="1" x14ac:dyDescent="0.25">
      <c r="A110" s="9" t="s">
        <v>42</v>
      </c>
      <c r="B110" s="21"/>
      <c r="C110" s="21"/>
      <c r="D110" s="21"/>
      <c r="E110" s="21"/>
      <c r="F110" s="21"/>
      <c r="G110" s="21"/>
      <c r="H110" s="21"/>
      <c r="I110" s="21">
        <v>71000</v>
      </c>
      <c r="J110" s="21"/>
      <c r="K110" s="21"/>
      <c r="L110" s="21"/>
      <c r="M110" s="21"/>
      <c r="N110" s="21"/>
      <c r="O110" s="21">
        <f t="shared" si="4"/>
        <v>71000</v>
      </c>
      <c r="P110" s="21">
        <f t="shared" si="9"/>
        <v>71000</v>
      </c>
    </row>
    <row r="111" spans="1:18" s="20" customFormat="1" x14ac:dyDescent="0.25">
      <c r="A111" s="9" t="s">
        <v>43</v>
      </c>
      <c r="B111" s="21"/>
      <c r="C111" s="21"/>
      <c r="D111" s="21"/>
      <c r="E111" s="21"/>
      <c r="F111" s="21"/>
      <c r="G111" s="21"/>
      <c r="H111" s="21"/>
      <c r="I111" s="47">
        <v>36000</v>
      </c>
      <c r="J111" s="21"/>
      <c r="K111" s="21"/>
      <c r="L111" s="21"/>
      <c r="M111" s="21"/>
      <c r="N111" s="21"/>
      <c r="O111" s="21">
        <f t="shared" si="4"/>
        <v>36000</v>
      </c>
      <c r="P111" s="21">
        <f t="shared" si="9"/>
        <v>36000</v>
      </c>
    </row>
    <row r="112" spans="1:18" s="20" customFormat="1" x14ac:dyDescent="0.25">
      <c r="A112" s="9" t="s">
        <v>46</v>
      </c>
      <c r="B112" s="21"/>
      <c r="C112" s="21"/>
      <c r="D112" s="21"/>
      <c r="E112" s="21"/>
      <c r="F112" s="21"/>
      <c r="G112" s="21"/>
      <c r="H112" s="21"/>
      <c r="I112" s="21">
        <v>9900</v>
      </c>
      <c r="J112" s="21"/>
      <c r="K112" s="21"/>
      <c r="L112" s="21"/>
      <c r="M112" s="21"/>
      <c r="N112" s="21"/>
      <c r="O112" s="21">
        <f t="shared" si="4"/>
        <v>9900</v>
      </c>
      <c r="P112" s="21">
        <f t="shared" si="9"/>
        <v>9900</v>
      </c>
    </row>
    <row r="113" spans="1:16" s="20" customFormat="1" x14ac:dyDescent="0.25">
      <c r="A113" s="9" t="s">
        <v>47</v>
      </c>
      <c r="B113" s="21"/>
      <c r="C113" s="21"/>
      <c r="D113" s="21"/>
      <c r="E113" s="21"/>
      <c r="F113" s="21"/>
      <c r="G113" s="21"/>
      <c r="H113" s="21"/>
      <c r="I113" s="21">
        <v>9900</v>
      </c>
      <c r="J113" s="21"/>
      <c r="K113" s="21"/>
      <c r="L113" s="21"/>
      <c r="M113" s="21"/>
      <c r="N113" s="21"/>
      <c r="O113" s="21">
        <f t="shared" si="4"/>
        <v>9900</v>
      </c>
      <c r="P113" s="21">
        <f t="shared" si="9"/>
        <v>9900</v>
      </c>
    </row>
    <row r="114" spans="1:16" s="20" customFormat="1" x14ac:dyDescent="0.25">
      <c r="A114" s="9" t="s">
        <v>48</v>
      </c>
      <c r="B114" s="21"/>
      <c r="C114" s="21"/>
      <c r="D114" s="21"/>
      <c r="E114" s="21"/>
      <c r="F114" s="21"/>
      <c r="G114" s="21"/>
      <c r="H114" s="21"/>
      <c r="I114" s="21">
        <v>9900</v>
      </c>
      <c r="J114" s="21"/>
      <c r="K114" s="21"/>
      <c r="L114" s="21"/>
      <c r="M114" s="21"/>
      <c r="N114" s="21"/>
      <c r="O114" s="21">
        <f t="shared" si="4"/>
        <v>9900</v>
      </c>
      <c r="P114" s="21">
        <f t="shared" si="9"/>
        <v>9900</v>
      </c>
    </row>
    <row r="115" spans="1:16" s="20" customFormat="1" x14ac:dyDescent="0.25">
      <c r="A115" s="9" t="s">
        <v>49</v>
      </c>
      <c r="B115" s="21"/>
      <c r="C115" s="21"/>
      <c r="D115" s="21"/>
      <c r="E115" s="21"/>
      <c r="F115" s="21"/>
      <c r="G115" s="21"/>
      <c r="H115" s="21"/>
      <c r="I115" s="21">
        <v>100000</v>
      </c>
      <c r="J115" s="21"/>
      <c r="K115" s="21"/>
      <c r="L115" s="21"/>
      <c r="M115" s="21"/>
      <c r="N115" s="21"/>
      <c r="O115" s="21">
        <f t="shared" si="4"/>
        <v>100000</v>
      </c>
      <c r="P115" s="21">
        <f t="shared" si="9"/>
        <v>100000</v>
      </c>
    </row>
    <row r="116" spans="1:16" s="20" customFormat="1" x14ac:dyDescent="0.25">
      <c r="A116" s="9" t="s">
        <v>44</v>
      </c>
      <c r="B116" s="21"/>
      <c r="C116" s="21"/>
      <c r="D116" s="21"/>
      <c r="E116" s="21"/>
      <c r="F116" s="21"/>
      <c r="G116" s="21"/>
      <c r="H116" s="21"/>
      <c r="I116" s="21">
        <v>831200</v>
      </c>
      <c r="J116" s="21"/>
      <c r="K116" s="21"/>
      <c r="L116" s="21"/>
      <c r="M116" s="21"/>
      <c r="N116" s="21"/>
      <c r="O116" s="21">
        <f t="shared" si="4"/>
        <v>831200</v>
      </c>
      <c r="P116" s="21">
        <f t="shared" si="9"/>
        <v>831200</v>
      </c>
    </row>
    <row r="117" spans="1:16" s="10" customFormat="1" ht="30" x14ac:dyDescent="0.25">
      <c r="A117" s="6" t="s">
        <v>15</v>
      </c>
      <c r="B117" s="19">
        <f t="shared" ref="B117:M117" si="14">SUM(B118:B119)</f>
        <v>0</v>
      </c>
      <c r="C117" s="19">
        <f t="shared" si="14"/>
        <v>0</v>
      </c>
      <c r="D117" s="19">
        <f t="shared" si="14"/>
        <v>0</v>
      </c>
      <c r="E117" s="19">
        <f t="shared" si="14"/>
        <v>0</v>
      </c>
      <c r="F117" s="19">
        <f t="shared" si="14"/>
        <v>0</v>
      </c>
      <c r="G117" s="19">
        <f t="shared" si="14"/>
        <v>0</v>
      </c>
      <c r="H117" s="19">
        <f t="shared" si="14"/>
        <v>0</v>
      </c>
      <c r="I117" s="19">
        <f t="shared" si="14"/>
        <v>780000</v>
      </c>
      <c r="J117" s="19">
        <f t="shared" si="14"/>
        <v>0</v>
      </c>
      <c r="K117" s="19">
        <f t="shared" si="14"/>
        <v>0</v>
      </c>
      <c r="L117" s="19">
        <f t="shared" si="14"/>
        <v>0</v>
      </c>
      <c r="M117" s="19">
        <f t="shared" si="14"/>
        <v>0</v>
      </c>
      <c r="N117" s="19">
        <f t="shared" si="4"/>
        <v>0</v>
      </c>
      <c r="O117" s="19">
        <f t="shared" si="4"/>
        <v>780000</v>
      </c>
      <c r="P117" s="19">
        <f t="shared" si="9"/>
        <v>780000</v>
      </c>
    </row>
    <row r="118" spans="1:16" s="20" customFormat="1" x14ac:dyDescent="0.25">
      <c r="A118" s="9" t="s">
        <v>32</v>
      </c>
      <c r="B118" s="21"/>
      <c r="C118" s="21"/>
      <c r="D118" s="21"/>
      <c r="E118" s="21"/>
      <c r="F118" s="21"/>
      <c r="G118" s="21"/>
      <c r="H118" s="21"/>
      <c r="I118" s="21">
        <v>500000</v>
      </c>
      <c r="J118" s="21"/>
      <c r="K118" s="21"/>
      <c r="L118" s="21"/>
      <c r="M118" s="21"/>
      <c r="N118" s="21"/>
      <c r="O118" s="21">
        <f t="shared" si="4"/>
        <v>500000</v>
      </c>
      <c r="P118" s="21">
        <f t="shared" si="9"/>
        <v>500000</v>
      </c>
    </row>
    <row r="119" spans="1:16" s="20" customFormat="1" x14ac:dyDescent="0.25">
      <c r="A119" s="9" t="s">
        <v>39</v>
      </c>
      <c r="B119" s="21"/>
      <c r="C119" s="21"/>
      <c r="D119" s="21"/>
      <c r="E119" s="21"/>
      <c r="F119" s="21"/>
      <c r="G119" s="21"/>
      <c r="H119" s="21"/>
      <c r="I119" s="21">
        <v>280000</v>
      </c>
      <c r="J119" s="21"/>
      <c r="K119" s="21"/>
      <c r="L119" s="21"/>
      <c r="M119" s="21"/>
      <c r="N119" s="21"/>
      <c r="O119" s="21">
        <f t="shared" si="4"/>
        <v>280000</v>
      </c>
      <c r="P119" s="21">
        <f t="shared" si="9"/>
        <v>280000</v>
      </c>
    </row>
    <row r="120" spans="1:16" s="10" customFormat="1" x14ac:dyDescent="0.25">
      <c r="A120" s="6" t="s">
        <v>16</v>
      </c>
      <c r="B120" s="19">
        <f>SUM(B121)</f>
        <v>0</v>
      </c>
      <c r="C120" s="19">
        <f t="shared" ref="C120:M120" si="15">SUM(C121)</f>
        <v>0</v>
      </c>
      <c r="D120" s="19">
        <f t="shared" si="15"/>
        <v>0</v>
      </c>
      <c r="E120" s="19">
        <f t="shared" si="15"/>
        <v>0</v>
      </c>
      <c r="F120" s="19">
        <f t="shared" si="15"/>
        <v>0</v>
      </c>
      <c r="G120" s="19">
        <f t="shared" si="15"/>
        <v>0</v>
      </c>
      <c r="H120" s="19">
        <f t="shared" si="15"/>
        <v>0</v>
      </c>
      <c r="I120" s="19">
        <f t="shared" si="15"/>
        <v>0</v>
      </c>
      <c r="J120" s="19">
        <f t="shared" si="15"/>
        <v>0</v>
      </c>
      <c r="K120" s="19">
        <f t="shared" si="15"/>
        <v>0</v>
      </c>
      <c r="L120" s="19">
        <f t="shared" si="15"/>
        <v>0</v>
      </c>
      <c r="M120" s="19">
        <f t="shared" si="15"/>
        <v>0</v>
      </c>
      <c r="N120" s="19">
        <f t="shared" si="4"/>
        <v>0</v>
      </c>
      <c r="O120" s="19">
        <f t="shared" si="4"/>
        <v>0</v>
      </c>
      <c r="P120" s="19">
        <f t="shared" si="9"/>
        <v>0</v>
      </c>
    </row>
    <row r="121" spans="1:16" s="17" customFormat="1" x14ac:dyDescent="0.25">
      <c r="A121" s="9" t="s">
        <v>60</v>
      </c>
      <c r="B121" s="18"/>
      <c r="C121" s="18"/>
      <c r="D121" s="18"/>
      <c r="E121" s="18"/>
      <c r="F121" s="18">
        <v>0</v>
      </c>
      <c r="G121" s="18"/>
      <c r="H121" s="18"/>
      <c r="I121" s="18"/>
      <c r="J121" s="18"/>
      <c r="K121" s="18"/>
      <c r="L121" s="18"/>
      <c r="M121" s="18"/>
      <c r="N121" s="21"/>
      <c r="O121" s="21">
        <f t="shared" si="4"/>
        <v>0</v>
      </c>
      <c r="P121" s="21">
        <f t="shared" si="9"/>
        <v>0</v>
      </c>
    </row>
    <row r="122" spans="1:16" s="10" customFormat="1" x14ac:dyDescent="0.25">
      <c r="A122" s="6" t="s">
        <v>17</v>
      </c>
      <c r="B122" s="19">
        <f>SUM(B123)</f>
        <v>0</v>
      </c>
      <c r="C122" s="19">
        <f t="shared" ref="C122:M122" si="16">SUM(C123)</f>
        <v>0</v>
      </c>
      <c r="D122" s="19">
        <f t="shared" si="16"/>
        <v>0</v>
      </c>
      <c r="E122" s="19">
        <f t="shared" si="16"/>
        <v>0</v>
      </c>
      <c r="F122" s="19">
        <f t="shared" si="16"/>
        <v>0</v>
      </c>
      <c r="G122" s="19">
        <f t="shared" si="16"/>
        <v>0</v>
      </c>
      <c r="H122" s="19">
        <f t="shared" si="16"/>
        <v>0</v>
      </c>
      <c r="I122" s="19">
        <f t="shared" si="16"/>
        <v>177000</v>
      </c>
      <c r="J122" s="19">
        <f t="shared" si="16"/>
        <v>0</v>
      </c>
      <c r="K122" s="19">
        <f t="shared" si="16"/>
        <v>0</v>
      </c>
      <c r="L122" s="19">
        <f t="shared" si="16"/>
        <v>0</v>
      </c>
      <c r="M122" s="19">
        <f t="shared" si="16"/>
        <v>0</v>
      </c>
      <c r="N122" s="19">
        <f t="shared" ref="N122:O124" si="17">SUM(B122,D122,F122,H122,J122,L122)</f>
        <v>0</v>
      </c>
      <c r="O122" s="19">
        <f t="shared" si="17"/>
        <v>177000</v>
      </c>
      <c r="P122" s="19">
        <f t="shared" si="9"/>
        <v>177000</v>
      </c>
    </row>
    <row r="123" spans="1:16" s="20" customFormat="1" x14ac:dyDescent="0.25">
      <c r="A123" s="9" t="s">
        <v>33</v>
      </c>
      <c r="B123" s="21"/>
      <c r="C123" s="21"/>
      <c r="D123" s="21"/>
      <c r="E123" s="21"/>
      <c r="F123" s="21"/>
      <c r="G123" s="21"/>
      <c r="H123" s="21"/>
      <c r="I123" s="21">
        <v>177000</v>
      </c>
      <c r="J123" s="21"/>
      <c r="K123" s="21"/>
      <c r="L123" s="21"/>
      <c r="M123" s="21"/>
      <c r="N123" s="21"/>
      <c r="O123" s="21">
        <f t="shared" si="17"/>
        <v>177000</v>
      </c>
      <c r="P123" s="21">
        <f t="shared" si="9"/>
        <v>177000</v>
      </c>
    </row>
    <row r="124" spans="1:16" s="10" customFormat="1" x14ac:dyDescent="0.25">
      <c r="A124" s="6" t="s">
        <v>34</v>
      </c>
      <c r="B124" s="19">
        <f>SUM(B125)</f>
        <v>43185</v>
      </c>
      <c r="C124" s="19">
        <f>SUM(C125)</f>
        <v>4000</v>
      </c>
      <c r="D124" s="19">
        <f t="shared" ref="D124:M124" si="18">SUM(D125)</f>
        <v>74332</v>
      </c>
      <c r="E124" s="19">
        <f t="shared" si="18"/>
        <v>30000</v>
      </c>
      <c r="F124" s="19">
        <f t="shared" si="18"/>
        <v>94710</v>
      </c>
      <c r="G124" s="19">
        <f t="shared" si="18"/>
        <v>0</v>
      </c>
      <c r="H124" s="19">
        <f t="shared" si="18"/>
        <v>27720</v>
      </c>
      <c r="I124" s="19">
        <f t="shared" si="18"/>
        <v>2031947.6</v>
      </c>
      <c r="J124" s="19">
        <f t="shared" si="18"/>
        <v>78010</v>
      </c>
      <c r="K124" s="19">
        <f t="shared" si="18"/>
        <v>47667.200000000004</v>
      </c>
      <c r="L124" s="19">
        <f t="shared" si="18"/>
        <v>47139</v>
      </c>
      <c r="M124" s="19">
        <f t="shared" si="18"/>
        <v>0</v>
      </c>
      <c r="N124" s="19">
        <f t="shared" si="17"/>
        <v>365096</v>
      </c>
      <c r="O124" s="19">
        <f t="shared" si="17"/>
        <v>2113614.8000000003</v>
      </c>
      <c r="P124" s="19">
        <f>SUM(N124,O124)</f>
        <v>2478710.8000000003</v>
      </c>
    </row>
    <row r="125" spans="1:16" s="14" customFormat="1" x14ac:dyDescent="0.25">
      <c r="A125" s="12">
        <v>0.1</v>
      </c>
      <c r="B125" s="13">
        <f>SUM(B122,B120,B117,B104,B100,B98,B40,B35,B17,B8,B5)*0.1</f>
        <v>43185</v>
      </c>
      <c r="C125" s="13">
        <f>SUM(C122,C120,C117,C104,C100,C98,C40,C35,C17,C8,C5)*0.1</f>
        <v>4000</v>
      </c>
      <c r="D125" s="13">
        <f>SUM(D122,D120,D117,D104,D100,D98,D40,D35,D17,D8,D5)*0.1</f>
        <v>74332</v>
      </c>
      <c r="E125" s="13">
        <f>SUM(E122,E120,E117,E104,E100,E98,E40,E35,E17,E8,E5)*0.1</f>
        <v>30000</v>
      </c>
      <c r="F125" s="13">
        <f>SUM(F122,F120,F117,F104,F100,F98,F40,F35,F17,F8,F5)*0.1</f>
        <v>94710</v>
      </c>
      <c r="G125" s="13"/>
      <c r="H125" s="13">
        <f>SUM(H122,H120,H117,H104,H100,H98,H40,H35,H17,H8,H5)*0.1</f>
        <v>27720</v>
      </c>
      <c r="I125" s="13">
        <f>SUM(I122,I120,I117,I104,I100,I98,I40,I35,I17,I8,I5)*0.1</f>
        <v>2031947.6</v>
      </c>
      <c r="J125" s="13">
        <f>SUM(J122,J120,J117,J104,J100,J98,J40,J35,J17,J8,J5)*0.1</f>
        <v>78010</v>
      </c>
      <c r="K125" s="13">
        <f>SUM(K122,K120,K117,K104,K100,K98,K40,K35,K17,K8,K5)*0.1</f>
        <v>47667.200000000004</v>
      </c>
      <c r="L125" s="13">
        <f>SUM(L122,L120,L117,L104,L100,L98,L40,L35,L17,L8,L5)*0.1</f>
        <v>47139</v>
      </c>
      <c r="M125" s="13"/>
      <c r="N125" s="21">
        <f>SUM(B125,D125,F125,H125,J125,L125)</f>
        <v>365096</v>
      </c>
      <c r="O125" s="21">
        <f>SUM(C125,E125,G125,I125,K125,M125)</f>
        <v>2113614.8000000003</v>
      </c>
      <c r="P125" s="11">
        <f>SUM(N125,O125)</f>
        <v>2478710.8000000003</v>
      </c>
    </row>
    <row r="126" spans="1:16" s="28" customFormat="1" x14ac:dyDescent="0.25">
      <c r="A126" s="34" t="s">
        <v>6</v>
      </c>
      <c r="B126" s="35">
        <f t="shared" ref="B126:N126" si="19">SUM(B124,B122,B120,B117,B104,B100,B98,B40,B35,B17,B8,B5)</f>
        <v>475035</v>
      </c>
      <c r="C126" s="35">
        <f t="shared" si="19"/>
        <v>44000</v>
      </c>
      <c r="D126" s="35">
        <f t="shared" si="19"/>
        <v>817652</v>
      </c>
      <c r="E126" s="35">
        <f t="shared" si="19"/>
        <v>330000</v>
      </c>
      <c r="F126" s="35">
        <f t="shared" si="19"/>
        <v>1041810</v>
      </c>
      <c r="G126" s="35">
        <f t="shared" si="19"/>
        <v>0</v>
      </c>
      <c r="H126" s="35">
        <f t="shared" si="19"/>
        <v>304920</v>
      </c>
      <c r="I126" s="35">
        <f t="shared" si="19"/>
        <v>22351423.600000001</v>
      </c>
      <c r="J126" s="35">
        <f t="shared" si="19"/>
        <v>858110</v>
      </c>
      <c r="K126" s="35">
        <f t="shared" si="19"/>
        <v>524339.19999999995</v>
      </c>
      <c r="L126" s="35">
        <f t="shared" si="19"/>
        <v>518529</v>
      </c>
      <c r="M126" s="35">
        <f t="shared" si="19"/>
        <v>0</v>
      </c>
      <c r="N126" s="35">
        <f t="shared" si="19"/>
        <v>4016056</v>
      </c>
      <c r="O126" s="35">
        <f>SUM(C126,E126,G126,I126,K126,M126)</f>
        <v>23249762.800000001</v>
      </c>
      <c r="P126" s="35">
        <f>SUM(N126,O126)</f>
        <v>27265818.800000001</v>
      </c>
    </row>
    <row r="127" spans="1:16" s="29" customFormat="1" x14ac:dyDescent="0.25">
      <c r="A127" s="36" t="s">
        <v>73</v>
      </c>
      <c r="B127" s="37">
        <f>SUM(B126)-B124</f>
        <v>431850</v>
      </c>
      <c r="C127" s="37">
        <f t="shared" ref="C127:N127" si="20">SUM(C126)-C124</f>
        <v>40000</v>
      </c>
      <c r="D127" s="37">
        <f t="shared" si="20"/>
        <v>743320</v>
      </c>
      <c r="E127" s="37">
        <f t="shared" si="20"/>
        <v>300000</v>
      </c>
      <c r="F127" s="37">
        <f t="shared" si="20"/>
        <v>947100</v>
      </c>
      <c r="G127" s="37">
        <f t="shared" si="20"/>
        <v>0</v>
      </c>
      <c r="H127" s="37">
        <f t="shared" si="20"/>
        <v>277200</v>
      </c>
      <c r="I127" s="37">
        <f t="shared" si="20"/>
        <v>20319476</v>
      </c>
      <c r="J127" s="37">
        <f t="shared" si="20"/>
        <v>780100</v>
      </c>
      <c r="K127" s="37">
        <f t="shared" si="20"/>
        <v>476671.99999999994</v>
      </c>
      <c r="L127" s="37">
        <f t="shared" si="20"/>
        <v>471390</v>
      </c>
      <c r="M127" s="37">
        <f t="shared" si="20"/>
        <v>0</v>
      </c>
      <c r="N127" s="37">
        <f t="shared" si="20"/>
        <v>3650960</v>
      </c>
      <c r="O127" s="37">
        <f t="shared" ref="O127" si="21">SUM(O126)-O124</f>
        <v>21136148</v>
      </c>
      <c r="P127" s="37">
        <f>SUM(P126)-P124</f>
        <v>24787108</v>
      </c>
    </row>
  </sheetData>
  <sheetProtection algorithmName="SHA-512" hashValue="AxOVAMOB/umVk0F0uR4lnv624u1dY6cdL+HpjAaUlGKRVGIj+EfeX18wfPfYrQ0FGV7cT56IEZAhOfbAtGMazQ==" saltValue="DizX4QVaLtkVwUhZx2SyWw==" spinCount="100000" sheet="1" deleteColumns="0" deleteRows="0"/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11.42578125" defaultRowHeight="15" x14ac:dyDescent="0.25"/>
  <cols>
    <col min="1" max="1" width="23.7109375" style="1" customWidth="1"/>
    <col min="2" max="13" width="9.7109375" customWidth="1"/>
    <col min="14" max="16" width="10.28515625" customWidth="1"/>
  </cols>
  <sheetData>
    <row r="1" spans="1:16" s="22" customFormat="1" ht="30" customHeight="1" x14ac:dyDescent="0.25">
      <c r="A1" s="4"/>
      <c r="B1" s="60" t="s">
        <v>0</v>
      </c>
      <c r="C1" s="60"/>
      <c r="D1" s="61" t="s">
        <v>1</v>
      </c>
      <c r="E1" s="61"/>
      <c r="F1" s="60" t="s">
        <v>2</v>
      </c>
      <c r="G1" s="60"/>
      <c r="H1" s="61" t="s">
        <v>3</v>
      </c>
      <c r="I1" s="61"/>
      <c r="J1" s="60" t="s">
        <v>4</v>
      </c>
      <c r="K1" s="60"/>
      <c r="L1" s="61" t="s">
        <v>5</v>
      </c>
      <c r="M1" s="61"/>
      <c r="N1" s="60" t="s">
        <v>6</v>
      </c>
      <c r="O1" s="60"/>
    </row>
    <row r="2" spans="1:16" s="22" customFormat="1" ht="30" customHeight="1" x14ac:dyDescent="0.25">
      <c r="A2" s="4"/>
      <c r="B2" s="22" t="s">
        <v>18</v>
      </c>
      <c r="C2" s="48" t="s">
        <v>19</v>
      </c>
      <c r="D2" s="23" t="s">
        <v>18</v>
      </c>
      <c r="E2" s="23" t="s">
        <v>19</v>
      </c>
      <c r="F2" s="23" t="s">
        <v>18</v>
      </c>
      <c r="G2" s="23" t="s">
        <v>19</v>
      </c>
      <c r="H2" s="23" t="s">
        <v>18</v>
      </c>
      <c r="I2" s="23" t="s">
        <v>19</v>
      </c>
      <c r="J2" s="23" t="s">
        <v>18</v>
      </c>
      <c r="K2" s="23" t="s">
        <v>19</v>
      </c>
      <c r="L2" s="23" t="s">
        <v>18</v>
      </c>
      <c r="M2" s="23" t="s">
        <v>19</v>
      </c>
      <c r="N2" s="23" t="s">
        <v>18</v>
      </c>
      <c r="O2" s="23" t="s">
        <v>19</v>
      </c>
      <c r="P2" s="22" t="s">
        <v>70</v>
      </c>
    </row>
    <row r="3" spans="1:16" s="58" customFormat="1" ht="15" customHeight="1" x14ac:dyDescent="0.25">
      <c r="A3" s="30" t="s">
        <v>6</v>
      </c>
      <c r="B3" s="31">
        <f t="shared" ref="B3:O3" si="0">B125</f>
        <v>475035</v>
      </c>
      <c r="C3" s="31">
        <f t="shared" si="0"/>
        <v>44000</v>
      </c>
      <c r="D3" s="31">
        <f t="shared" si="0"/>
        <v>813164</v>
      </c>
      <c r="E3" s="31">
        <f t="shared" si="0"/>
        <v>330000</v>
      </c>
      <c r="F3" s="31">
        <f t="shared" si="0"/>
        <v>914760</v>
      </c>
      <c r="G3" s="31">
        <f t="shared" si="0"/>
        <v>0</v>
      </c>
      <c r="H3" s="31">
        <f t="shared" si="0"/>
        <v>304920</v>
      </c>
      <c r="I3" s="31">
        <f t="shared" si="0"/>
        <v>13343468.6</v>
      </c>
      <c r="J3" s="31">
        <f t="shared" si="0"/>
        <v>729564</v>
      </c>
      <c r="K3" s="31">
        <f t="shared" si="0"/>
        <v>524339.19999999995</v>
      </c>
      <c r="L3" s="31">
        <f t="shared" si="0"/>
        <v>456258</v>
      </c>
      <c r="M3" s="31">
        <f t="shared" si="0"/>
        <v>0</v>
      </c>
      <c r="N3" s="31">
        <f t="shared" si="0"/>
        <v>3693701</v>
      </c>
      <c r="O3" s="31">
        <f t="shared" si="0"/>
        <v>14241807.799999999</v>
      </c>
      <c r="P3" s="31">
        <f>P125</f>
        <v>17935508.799999997</v>
      </c>
    </row>
    <row r="4" spans="1:16" s="59" customFormat="1" ht="15" customHeight="1" x14ac:dyDescent="0.25">
      <c r="A4" s="32" t="s">
        <v>73</v>
      </c>
      <c r="B4" s="33">
        <f t="shared" ref="B4:O4" si="1">B126</f>
        <v>431850</v>
      </c>
      <c r="C4" s="33">
        <f t="shared" si="1"/>
        <v>40000</v>
      </c>
      <c r="D4" s="33">
        <f t="shared" si="1"/>
        <v>739240</v>
      </c>
      <c r="E4" s="33">
        <f t="shared" si="1"/>
        <v>300000</v>
      </c>
      <c r="F4" s="33">
        <f t="shared" si="1"/>
        <v>831600</v>
      </c>
      <c r="G4" s="33">
        <f t="shared" si="1"/>
        <v>0</v>
      </c>
      <c r="H4" s="33">
        <f t="shared" si="1"/>
        <v>277200</v>
      </c>
      <c r="I4" s="33">
        <f t="shared" si="1"/>
        <v>12130426</v>
      </c>
      <c r="J4" s="33">
        <f t="shared" si="1"/>
        <v>663240</v>
      </c>
      <c r="K4" s="33">
        <f t="shared" si="1"/>
        <v>476671.99999999994</v>
      </c>
      <c r="L4" s="33">
        <f t="shared" si="1"/>
        <v>414780</v>
      </c>
      <c r="M4" s="33">
        <f t="shared" si="1"/>
        <v>0</v>
      </c>
      <c r="N4" s="33">
        <f t="shared" si="1"/>
        <v>3357910</v>
      </c>
      <c r="O4" s="33">
        <f t="shared" si="1"/>
        <v>12947097.999999998</v>
      </c>
      <c r="P4" s="33">
        <f>P126</f>
        <v>16305007.999999996</v>
      </c>
    </row>
    <row r="5" spans="1:16" s="10" customFormat="1" ht="15" customHeight="1" x14ac:dyDescent="0.25">
      <c r="A5" s="6" t="s">
        <v>7</v>
      </c>
      <c r="B5" s="19">
        <f t="shared" ref="B5:M5" si="2">SUM(B6:B7)</f>
        <v>0</v>
      </c>
      <c r="C5" s="19">
        <f t="shared" si="2"/>
        <v>0</v>
      </c>
      <c r="D5" s="19">
        <f t="shared" si="2"/>
        <v>0</v>
      </c>
      <c r="E5" s="19">
        <f t="shared" si="2"/>
        <v>0</v>
      </c>
      <c r="F5" s="19">
        <f t="shared" si="2"/>
        <v>0</v>
      </c>
      <c r="G5" s="19">
        <f t="shared" si="2"/>
        <v>0</v>
      </c>
      <c r="H5" s="19">
        <f t="shared" si="2"/>
        <v>0</v>
      </c>
      <c r="I5" s="19">
        <f t="shared" si="2"/>
        <v>2543726</v>
      </c>
      <c r="J5" s="19">
        <f t="shared" si="2"/>
        <v>0</v>
      </c>
      <c r="K5" s="19">
        <f t="shared" si="2"/>
        <v>476672</v>
      </c>
      <c r="L5" s="19">
        <f t="shared" si="2"/>
        <v>0</v>
      </c>
      <c r="M5" s="19">
        <f t="shared" si="2"/>
        <v>0</v>
      </c>
      <c r="N5" s="19">
        <f>SUM(B5,D5,F5,H5,J5,L5)</f>
        <v>0</v>
      </c>
      <c r="O5" s="19">
        <f>SUM(C5,E5,G5,I5,K5,M5)</f>
        <v>3020398</v>
      </c>
      <c r="P5" s="19">
        <f>SUM(N5,O5)</f>
        <v>3020398</v>
      </c>
    </row>
    <row r="6" spans="1:16" s="49" customFormat="1" ht="15" customHeight="1" x14ac:dyDescent="0.25">
      <c r="A6" s="43" t="s">
        <v>29</v>
      </c>
      <c r="B6" s="44"/>
      <c r="C6" s="44"/>
      <c r="D6" s="44"/>
      <c r="E6" s="44"/>
      <c r="F6" s="44"/>
      <c r="G6" s="44"/>
      <c r="H6" s="44"/>
      <c r="I6" s="44">
        <v>1885446</v>
      </c>
      <c r="J6" s="44"/>
      <c r="K6" s="44">
        <v>476672</v>
      </c>
      <c r="L6" s="44"/>
      <c r="M6" s="44"/>
      <c r="N6" s="45"/>
      <c r="O6" s="45">
        <f t="shared" ref="N6:O119" si="3">SUM(C6,E6,G6,I6,K6,M6)</f>
        <v>2362118</v>
      </c>
      <c r="P6" s="45">
        <f t="shared" ref="P6:P55" si="4">SUM(N6,O6)</f>
        <v>2362118</v>
      </c>
    </row>
    <row r="7" spans="1:16" s="49" customFormat="1" ht="15" customHeight="1" x14ac:dyDescent="0.25">
      <c r="A7" s="43" t="s">
        <v>30</v>
      </c>
      <c r="B7" s="44"/>
      <c r="C7" s="44"/>
      <c r="D7" s="44"/>
      <c r="E7" s="44"/>
      <c r="F7" s="44"/>
      <c r="G7" s="44"/>
      <c r="H7" s="44"/>
      <c r="I7" s="45">
        <v>658280</v>
      </c>
      <c r="J7" s="44"/>
      <c r="K7" s="44"/>
      <c r="L7" s="44"/>
      <c r="M7" s="44"/>
      <c r="N7" s="45"/>
      <c r="O7" s="45">
        <f t="shared" si="3"/>
        <v>658280</v>
      </c>
      <c r="P7" s="45">
        <f t="shared" si="4"/>
        <v>658280</v>
      </c>
    </row>
    <row r="8" spans="1:16" s="10" customFormat="1" ht="15" customHeight="1" x14ac:dyDescent="0.25">
      <c r="A8" s="6" t="s">
        <v>8</v>
      </c>
      <c r="B8" s="19">
        <f>SUM(B9:B16)</f>
        <v>0</v>
      </c>
      <c r="C8" s="19">
        <f t="shared" ref="C8:M8" si="5">SUM(C9:C16)</f>
        <v>0</v>
      </c>
      <c r="D8" s="19">
        <f t="shared" si="5"/>
        <v>0</v>
      </c>
      <c r="E8" s="19">
        <f t="shared" si="5"/>
        <v>0</v>
      </c>
      <c r="F8" s="19">
        <f t="shared" si="5"/>
        <v>0</v>
      </c>
      <c r="G8" s="19">
        <f t="shared" si="5"/>
        <v>0</v>
      </c>
      <c r="H8" s="19">
        <f t="shared" si="5"/>
        <v>0</v>
      </c>
      <c r="I8" s="19">
        <f t="shared" si="5"/>
        <v>2791000</v>
      </c>
      <c r="J8" s="19">
        <f t="shared" si="5"/>
        <v>0</v>
      </c>
      <c r="K8" s="19">
        <f t="shared" si="5"/>
        <v>0</v>
      </c>
      <c r="L8" s="19">
        <f t="shared" si="5"/>
        <v>0</v>
      </c>
      <c r="M8" s="19">
        <f t="shared" si="5"/>
        <v>0</v>
      </c>
      <c r="N8" s="19">
        <f t="shared" si="3"/>
        <v>0</v>
      </c>
      <c r="O8" s="19">
        <f t="shared" si="3"/>
        <v>2791000</v>
      </c>
      <c r="P8" s="19">
        <f t="shared" si="4"/>
        <v>2791000</v>
      </c>
    </row>
    <row r="9" spans="1:16" s="49" customFormat="1" ht="15" customHeight="1" x14ac:dyDescent="0.25">
      <c r="A9" s="43" t="s">
        <v>20</v>
      </c>
      <c r="B9" s="44"/>
      <c r="C9" s="44"/>
      <c r="D9" s="44"/>
      <c r="E9" s="44"/>
      <c r="F9" s="44"/>
      <c r="G9" s="44"/>
      <c r="H9" s="44"/>
      <c r="I9" s="44">
        <v>194000</v>
      </c>
      <c r="J9" s="44"/>
      <c r="K9" s="44"/>
      <c r="L9" s="44"/>
      <c r="M9" s="44"/>
      <c r="N9" s="45"/>
      <c r="O9" s="45">
        <f t="shared" si="3"/>
        <v>194000</v>
      </c>
      <c r="P9" s="45">
        <f t="shared" si="4"/>
        <v>194000</v>
      </c>
    </row>
    <row r="10" spans="1:16" s="49" customFormat="1" ht="15" customHeight="1" x14ac:dyDescent="0.25">
      <c r="A10" s="43" t="s">
        <v>21</v>
      </c>
      <c r="B10" s="44"/>
      <c r="C10" s="44"/>
      <c r="D10" s="44"/>
      <c r="E10" s="44"/>
      <c r="F10" s="44"/>
      <c r="G10" s="44"/>
      <c r="H10" s="44"/>
      <c r="I10" s="44">
        <v>98000</v>
      </c>
      <c r="J10" s="44"/>
      <c r="K10" s="44"/>
      <c r="L10" s="44"/>
      <c r="M10" s="44"/>
      <c r="N10" s="45"/>
      <c r="O10" s="45">
        <f t="shared" si="3"/>
        <v>98000</v>
      </c>
      <c r="P10" s="45">
        <f t="shared" si="4"/>
        <v>98000</v>
      </c>
    </row>
    <row r="11" spans="1:16" s="49" customFormat="1" ht="15" customHeight="1" x14ac:dyDescent="0.25">
      <c r="A11" s="43" t="s">
        <v>22</v>
      </c>
      <c r="B11" s="44"/>
      <c r="C11" s="44"/>
      <c r="D11" s="44"/>
      <c r="E11" s="44"/>
      <c r="F11" s="44"/>
      <c r="G11" s="44"/>
      <c r="H11" s="44"/>
      <c r="I11" s="44">
        <v>324000</v>
      </c>
      <c r="J11" s="44"/>
      <c r="K11" s="44"/>
      <c r="L11" s="44"/>
      <c r="M11" s="44"/>
      <c r="N11" s="45"/>
      <c r="O11" s="45">
        <f t="shared" si="3"/>
        <v>324000</v>
      </c>
      <c r="P11" s="45">
        <f t="shared" si="4"/>
        <v>324000</v>
      </c>
    </row>
    <row r="12" spans="1:16" s="49" customFormat="1" ht="15" customHeight="1" x14ac:dyDescent="0.25">
      <c r="A12" s="43" t="s">
        <v>23</v>
      </c>
      <c r="B12" s="44"/>
      <c r="C12" s="44"/>
      <c r="D12" s="44"/>
      <c r="E12" s="44"/>
      <c r="F12" s="44"/>
      <c r="G12" s="44"/>
      <c r="H12" s="44"/>
      <c r="I12" s="44">
        <v>297000</v>
      </c>
      <c r="J12" s="44"/>
      <c r="K12" s="44"/>
      <c r="L12" s="44"/>
      <c r="M12" s="44"/>
      <c r="N12" s="45"/>
      <c r="O12" s="45">
        <f t="shared" si="3"/>
        <v>297000</v>
      </c>
      <c r="P12" s="45">
        <f t="shared" si="4"/>
        <v>297000</v>
      </c>
    </row>
    <row r="13" spans="1:16" s="49" customFormat="1" ht="15" customHeight="1" x14ac:dyDescent="0.25">
      <c r="A13" s="43" t="s">
        <v>24</v>
      </c>
      <c r="B13" s="44"/>
      <c r="C13" s="44"/>
      <c r="D13" s="44"/>
      <c r="E13" s="44"/>
      <c r="F13" s="44"/>
      <c r="G13" s="44"/>
      <c r="H13" s="44"/>
      <c r="I13" s="44">
        <v>1470000</v>
      </c>
      <c r="J13" s="44"/>
      <c r="K13" s="44"/>
      <c r="L13" s="44"/>
      <c r="M13" s="44"/>
      <c r="N13" s="45"/>
      <c r="O13" s="45">
        <f t="shared" si="3"/>
        <v>1470000</v>
      </c>
      <c r="P13" s="45">
        <f t="shared" si="4"/>
        <v>1470000</v>
      </c>
    </row>
    <row r="14" spans="1:16" s="49" customFormat="1" ht="15" customHeight="1" x14ac:dyDescent="0.25">
      <c r="A14" s="43" t="s">
        <v>25</v>
      </c>
      <c r="B14" s="44"/>
      <c r="C14" s="44"/>
      <c r="D14" s="44"/>
      <c r="E14" s="44"/>
      <c r="F14" s="44"/>
      <c r="G14" s="44"/>
      <c r="H14" s="44"/>
      <c r="I14" s="44">
        <v>303000</v>
      </c>
      <c r="J14" s="44"/>
      <c r="K14" s="44"/>
      <c r="L14" s="44"/>
      <c r="M14" s="44"/>
      <c r="N14" s="45"/>
      <c r="O14" s="45">
        <f t="shared" si="3"/>
        <v>303000</v>
      </c>
      <c r="P14" s="45">
        <f t="shared" si="4"/>
        <v>303000</v>
      </c>
    </row>
    <row r="15" spans="1:16" s="49" customFormat="1" ht="15" customHeight="1" x14ac:dyDescent="0.25">
      <c r="A15" s="43" t="s">
        <v>91</v>
      </c>
      <c r="B15" s="44"/>
      <c r="C15" s="44"/>
      <c r="D15" s="44"/>
      <c r="E15" s="44"/>
      <c r="F15" s="44"/>
      <c r="G15" s="44"/>
      <c r="H15" s="44"/>
      <c r="I15" s="44">
        <v>30000</v>
      </c>
      <c r="J15" s="44"/>
      <c r="K15" s="44"/>
      <c r="L15" s="44"/>
      <c r="M15" s="44"/>
      <c r="N15" s="45"/>
      <c r="O15" s="45">
        <f t="shared" si="3"/>
        <v>30000</v>
      </c>
      <c r="P15" s="45">
        <f t="shared" si="4"/>
        <v>30000</v>
      </c>
    </row>
    <row r="16" spans="1:16" s="49" customFormat="1" ht="15" customHeight="1" x14ac:dyDescent="0.25">
      <c r="A16" s="43" t="s">
        <v>26</v>
      </c>
      <c r="B16" s="44"/>
      <c r="C16" s="44"/>
      <c r="D16" s="44"/>
      <c r="E16" s="44"/>
      <c r="F16" s="44"/>
      <c r="G16" s="44"/>
      <c r="H16" s="44"/>
      <c r="I16" s="44">
        <v>75000</v>
      </c>
      <c r="J16" s="44"/>
      <c r="K16" s="44"/>
      <c r="L16" s="44"/>
      <c r="M16" s="44"/>
      <c r="N16" s="45"/>
      <c r="O16" s="45">
        <f t="shared" si="3"/>
        <v>75000</v>
      </c>
      <c r="P16" s="45">
        <f t="shared" si="4"/>
        <v>75000</v>
      </c>
    </row>
    <row r="17" spans="1:16" s="10" customFormat="1" ht="15" customHeight="1" x14ac:dyDescent="0.25">
      <c r="A17" s="6" t="s">
        <v>9</v>
      </c>
      <c r="B17" s="19">
        <f t="shared" ref="B17:M17" si="6">SUM(B18:B34)</f>
        <v>0</v>
      </c>
      <c r="C17" s="19">
        <f t="shared" si="6"/>
        <v>0</v>
      </c>
      <c r="D17" s="19">
        <f t="shared" si="6"/>
        <v>46240</v>
      </c>
      <c r="E17" s="19">
        <f t="shared" si="6"/>
        <v>0</v>
      </c>
      <c r="F17" s="19">
        <f t="shared" si="6"/>
        <v>0</v>
      </c>
      <c r="G17" s="19">
        <f t="shared" si="6"/>
        <v>0</v>
      </c>
      <c r="H17" s="19">
        <f t="shared" si="6"/>
        <v>0</v>
      </c>
      <c r="I17" s="19">
        <f t="shared" si="6"/>
        <v>1860000</v>
      </c>
      <c r="J17" s="19">
        <f t="shared" si="6"/>
        <v>55080</v>
      </c>
      <c r="K17" s="19">
        <f t="shared" si="6"/>
        <v>0</v>
      </c>
      <c r="L17" s="19">
        <f t="shared" si="6"/>
        <v>29580</v>
      </c>
      <c r="M17" s="19">
        <f t="shared" si="6"/>
        <v>0</v>
      </c>
      <c r="N17" s="19">
        <f>SUM(B17,D17,F17,H17,J17,L17)</f>
        <v>130900</v>
      </c>
      <c r="O17" s="19">
        <f>SUM(C17,E17,G17,I17,K17,M17)</f>
        <v>1860000</v>
      </c>
      <c r="P17" s="19">
        <f>SUM(N17,O17)</f>
        <v>1990900</v>
      </c>
    </row>
    <row r="18" spans="1:16" s="17" customFormat="1" ht="15" customHeight="1" x14ac:dyDescent="0.25">
      <c r="A18" s="20" t="s">
        <v>50</v>
      </c>
      <c r="B18" s="18"/>
      <c r="C18" s="18"/>
      <c r="D18" s="18">
        <v>13600</v>
      </c>
      <c r="E18" s="18"/>
      <c r="G18" s="18"/>
      <c r="H18" s="18"/>
      <c r="I18" s="18">
        <v>180000</v>
      </c>
      <c r="J18" s="18">
        <v>16200</v>
      </c>
      <c r="K18" s="18"/>
      <c r="L18" s="18">
        <v>8700</v>
      </c>
      <c r="M18" s="18"/>
      <c r="N18" s="21">
        <f t="shared" si="3"/>
        <v>38500</v>
      </c>
      <c r="O18" s="21">
        <f t="shared" si="3"/>
        <v>180000</v>
      </c>
      <c r="P18" s="21">
        <f t="shared" si="4"/>
        <v>218500</v>
      </c>
    </row>
    <row r="19" spans="1:16" s="17" customFormat="1" ht="15" customHeight="1" x14ac:dyDescent="0.25">
      <c r="A19" s="20" t="s">
        <v>51</v>
      </c>
      <c r="B19" s="18"/>
      <c r="C19" s="18"/>
      <c r="D19" s="18">
        <v>4080</v>
      </c>
      <c r="E19" s="18"/>
      <c r="G19" s="18"/>
      <c r="H19" s="18"/>
      <c r="I19" s="18">
        <v>180000</v>
      </c>
      <c r="J19" s="18">
        <v>4860</v>
      </c>
      <c r="K19" s="18"/>
      <c r="L19" s="18">
        <v>2610</v>
      </c>
      <c r="M19" s="18"/>
      <c r="N19" s="21">
        <f t="shared" si="3"/>
        <v>11550</v>
      </c>
      <c r="O19" s="21">
        <f t="shared" si="3"/>
        <v>180000</v>
      </c>
      <c r="P19" s="21">
        <f t="shared" si="4"/>
        <v>191550</v>
      </c>
    </row>
    <row r="20" spans="1:16" s="17" customFormat="1" ht="15" customHeight="1" x14ac:dyDescent="0.25">
      <c r="A20" s="20" t="s">
        <v>52</v>
      </c>
      <c r="B20" s="18"/>
      <c r="C20" s="18"/>
      <c r="D20" s="18">
        <v>4080</v>
      </c>
      <c r="E20" s="18"/>
      <c r="G20" s="18"/>
      <c r="H20" s="18"/>
      <c r="I20" s="18">
        <v>180000</v>
      </c>
      <c r="J20" s="18">
        <v>4860</v>
      </c>
      <c r="K20" s="18"/>
      <c r="L20" s="18">
        <v>2610</v>
      </c>
      <c r="M20" s="18"/>
      <c r="N20" s="21">
        <f t="shared" si="3"/>
        <v>11550</v>
      </c>
      <c r="O20" s="21">
        <f t="shared" si="3"/>
        <v>180000</v>
      </c>
      <c r="P20" s="21">
        <f t="shared" si="4"/>
        <v>191550</v>
      </c>
    </row>
    <row r="21" spans="1:16" s="17" customFormat="1" ht="15" customHeight="1" x14ac:dyDescent="0.25">
      <c r="A21" s="20" t="s">
        <v>75</v>
      </c>
      <c r="B21" s="18"/>
      <c r="C21" s="18"/>
      <c r="D21" s="18"/>
      <c r="E21" s="18"/>
      <c r="F21" s="18"/>
      <c r="G21" s="18"/>
      <c r="H21" s="18"/>
      <c r="I21" s="18">
        <v>150000</v>
      </c>
      <c r="J21" s="18"/>
      <c r="K21" s="18"/>
      <c r="L21" s="18"/>
      <c r="M21" s="18"/>
      <c r="N21" s="21">
        <f t="shared" si="3"/>
        <v>0</v>
      </c>
      <c r="O21" s="21">
        <f t="shared" si="3"/>
        <v>150000</v>
      </c>
      <c r="P21" s="21">
        <f t="shared" si="4"/>
        <v>150000</v>
      </c>
    </row>
    <row r="22" spans="1:16" s="17" customFormat="1" ht="15" customHeight="1" x14ac:dyDescent="0.25">
      <c r="A22" s="20"/>
      <c r="B22" s="18"/>
      <c r="C22" s="18"/>
      <c r="D22" s="18"/>
      <c r="E22" s="18"/>
      <c r="G22" s="18"/>
      <c r="H22" s="18"/>
      <c r="I22" s="18"/>
      <c r="J22" s="18"/>
      <c r="K22" s="18"/>
      <c r="L22" s="18"/>
      <c r="M22" s="18"/>
      <c r="N22" s="21"/>
      <c r="O22" s="21"/>
      <c r="P22" s="21"/>
    </row>
    <row r="23" spans="1:16" s="17" customFormat="1" ht="15" customHeight="1" x14ac:dyDescent="0.25">
      <c r="A23" s="20" t="s">
        <v>53</v>
      </c>
      <c r="B23" s="18"/>
      <c r="C23" s="18"/>
      <c r="D23" s="18">
        <v>4080</v>
      </c>
      <c r="E23" s="18"/>
      <c r="G23" s="18"/>
      <c r="H23" s="18"/>
      <c r="I23" s="18">
        <v>195000</v>
      </c>
      <c r="J23" s="18">
        <v>4860</v>
      </c>
      <c r="K23" s="18"/>
      <c r="L23" s="18">
        <v>2610</v>
      </c>
      <c r="M23" s="18"/>
      <c r="N23" s="21">
        <f t="shared" si="3"/>
        <v>11550</v>
      </c>
      <c r="O23" s="21">
        <f t="shared" si="3"/>
        <v>195000</v>
      </c>
      <c r="P23" s="21">
        <f t="shared" si="4"/>
        <v>206550</v>
      </c>
    </row>
    <row r="24" spans="1:16" s="17" customFormat="1" ht="15" customHeight="1" x14ac:dyDescent="0.25">
      <c r="A24" s="20" t="s">
        <v>54</v>
      </c>
      <c r="B24" s="18"/>
      <c r="C24" s="18"/>
      <c r="D24" s="18">
        <v>4080</v>
      </c>
      <c r="E24" s="18"/>
      <c r="G24" s="18"/>
      <c r="H24" s="18"/>
      <c r="I24" s="18">
        <v>195000</v>
      </c>
      <c r="J24" s="18">
        <v>4860</v>
      </c>
      <c r="K24" s="18"/>
      <c r="L24" s="18">
        <v>2610</v>
      </c>
      <c r="M24" s="18"/>
      <c r="N24" s="21">
        <f t="shared" si="3"/>
        <v>11550</v>
      </c>
      <c r="O24" s="21">
        <f t="shared" si="3"/>
        <v>195000</v>
      </c>
      <c r="P24" s="21">
        <f t="shared" si="4"/>
        <v>206550</v>
      </c>
    </row>
    <row r="25" spans="1:16" s="17" customFormat="1" ht="15" customHeight="1" x14ac:dyDescent="0.25">
      <c r="A25" s="20" t="s">
        <v>55</v>
      </c>
      <c r="B25" s="18"/>
      <c r="C25" s="18"/>
      <c r="D25" s="18"/>
      <c r="E25" s="18"/>
      <c r="G25" s="18"/>
      <c r="H25" s="18"/>
      <c r="I25" s="18"/>
      <c r="J25" s="18"/>
      <c r="K25" s="18"/>
      <c r="L25" s="18"/>
      <c r="M25" s="18"/>
      <c r="N25" s="21"/>
      <c r="O25" s="21"/>
      <c r="P25" s="21"/>
    </row>
    <row r="26" spans="1:16" s="17" customFormat="1" ht="15" customHeight="1" x14ac:dyDescent="0.25">
      <c r="A26" s="20" t="s">
        <v>75</v>
      </c>
      <c r="B26" s="18"/>
      <c r="C26" s="18"/>
      <c r="D26" s="18"/>
      <c r="E26" s="18"/>
      <c r="F26" s="18"/>
      <c r="G26" s="18"/>
      <c r="H26" s="18"/>
      <c r="I26" s="18">
        <v>40000</v>
      </c>
      <c r="J26" s="18"/>
      <c r="K26" s="18"/>
      <c r="L26" s="18"/>
      <c r="M26" s="18"/>
      <c r="N26" s="21"/>
      <c r="O26" s="21">
        <f t="shared" si="3"/>
        <v>40000</v>
      </c>
      <c r="P26" s="21">
        <f t="shared" si="4"/>
        <v>40000</v>
      </c>
    </row>
    <row r="27" spans="1:16" s="17" customFormat="1" ht="15" customHeight="1" x14ac:dyDescent="0.25">
      <c r="A27" s="20"/>
      <c r="B27" s="18"/>
      <c r="C27" s="18"/>
      <c r="D27" s="18"/>
      <c r="E27" s="18"/>
      <c r="G27" s="18"/>
      <c r="H27" s="18"/>
      <c r="I27" s="18"/>
      <c r="J27" s="18"/>
      <c r="K27" s="18"/>
      <c r="L27" s="18"/>
      <c r="M27" s="18"/>
      <c r="N27" s="21"/>
      <c r="O27" s="21"/>
      <c r="P27" s="21"/>
    </row>
    <row r="28" spans="1:16" s="17" customFormat="1" ht="15" customHeight="1" x14ac:dyDescent="0.25">
      <c r="A28" s="20" t="s">
        <v>56</v>
      </c>
      <c r="B28" s="18"/>
      <c r="C28" s="18"/>
      <c r="D28" s="18">
        <v>4080</v>
      </c>
      <c r="E28" s="18"/>
      <c r="G28" s="18"/>
      <c r="H28" s="18"/>
      <c r="I28" s="18">
        <v>165000</v>
      </c>
      <c r="J28" s="18">
        <v>4860</v>
      </c>
      <c r="K28" s="18"/>
      <c r="L28" s="18">
        <v>2610</v>
      </c>
      <c r="M28" s="18"/>
      <c r="N28" s="21">
        <f t="shared" si="3"/>
        <v>11550</v>
      </c>
      <c r="O28" s="21">
        <f t="shared" si="3"/>
        <v>165000</v>
      </c>
      <c r="P28" s="21">
        <f t="shared" si="4"/>
        <v>176550</v>
      </c>
    </row>
    <row r="29" spans="1:16" s="17" customFormat="1" ht="15" customHeight="1" x14ac:dyDescent="0.25">
      <c r="A29" s="20" t="s">
        <v>57</v>
      </c>
      <c r="B29" s="18"/>
      <c r="C29" s="18"/>
      <c r="D29" s="18">
        <v>4080</v>
      </c>
      <c r="E29" s="18"/>
      <c r="G29" s="18"/>
      <c r="H29" s="18"/>
      <c r="I29" s="18">
        <v>165000</v>
      </c>
      <c r="J29" s="18">
        <v>4860</v>
      </c>
      <c r="K29" s="18"/>
      <c r="L29" s="18">
        <v>2610</v>
      </c>
      <c r="M29" s="18"/>
      <c r="N29" s="21">
        <f t="shared" si="3"/>
        <v>11550</v>
      </c>
      <c r="O29" s="21">
        <f t="shared" si="3"/>
        <v>165000</v>
      </c>
      <c r="P29" s="21">
        <f t="shared" si="4"/>
        <v>176550</v>
      </c>
    </row>
    <row r="30" spans="1:16" s="17" customFormat="1" ht="15" customHeight="1" x14ac:dyDescent="0.25">
      <c r="A30" s="20" t="s">
        <v>75</v>
      </c>
      <c r="B30" s="18"/>
      <c r="C30" s="18"/>
      <c r="D30" s="18"/>
      <c r="E30" s="18"/>
      <c r="F30" s="18"/>
      <c r="G30" s="18"/>
      <c r="H30" s="18"/>
      <c r="I30" s="18">
        <v>40000</v>
      </c>
      <c r="J30" s="18"/>
      <c r="K30" s="18"/>
      <c r="L30" s="18"/>
      <c r="M30" s="18"/>
      <c r="N30" s="21">
        <f t="shared" si="3"/>
        <v>0</v>
      </c>
      <c r="O30" s="21">
        <f t="shared" si="3"/>
        <v>40000</v>
      </c>
      <c r="P30" s="21">
        <f t="shared" si="4"/>
        <v>40000</v>
      </c>
    </row>
    <row r="31" spans="1:16" s="17" customFormat="1" ht="15" customHeight="1" x14ac:dyDescent="0.25">
      <c r="A31" s="20"/>
      <c r="B31" s="18"/>
      <c r="C31" s="18"/>
      <c r="D31" s="18"/>
      <c r="E31" s="18"/>
      <c r="G31" s="18"/>
      <c r="H31" s="18"/>
      <c r="I31" s="18"/>
      <c r="J31" s="18"/>
      <c r="K31" s="18"/>
      <c r="L31" s="18"/>
      <c r="M31" s="18"/>
      <c r="N31" s="21"/>
      <c r="O31" s="21"/>
      <c r="P31" s="21"/>
    </row>
    <row r="32" spans="1:16" s="17" customFormat="1" ht="15" customHeight="1" x14ac:dyDescent="0.25">
      <c r="A32" s="20" t="s">
        <v>58</v>
      </c>
      <c r="B32" s="18"/>
      <c r="C32" s="18"/>
      <c r="D32" s="18">
        <v>4080</v>
      </c>
      <c r="E32" s="18"/>
      <c r="G32" s="18"/>
      <c r="H32" s="18"/>
      <c r="I32" s="18">
        <v>165000</v>
      </c>
      <c r="J32" s="18">
        <v>4860</v>
      </c>
      <c r="K32" s="18"/>
      <c r="L32" s="18">
        <v>2610</v>
      </c>
      <c r="M32" s="18"/>
      <c r="N32" s="21">
        <f t="shared" si="3"/>
        <v>11550</v>
      </c>
      <c r="O32" s="21">
        <f t="shared" si="3"/>
        <v>165000</v>
      </c>
      <c r="P32" s="21">
        <f t="shared" si="4"/>
        <v>176550</v>
      </c>
    </row>
    <row r="33" spans="1:16" s="17" customFormat="1" ht="15" customHeight="1" x14ac:dyDescent="0.25">
      <c r="A33" s="20" t="s">
        <v>59</v>
      </c>
      <c r="B33" s="18"/>
      <c r="C33" s="18"/>
      <c r="D33" s="18">
        <v>4080</v>
      </c>
      <c r="E33" s="18"/>
      <c r="G33" s="18"/>
      <c r="H33" s="18"/>
      <c r="I33" s="18">
        <v>165000</v>
      </c>
      <c r="J33" s="18">
        <v>4860</v>
      </c>
      <c r="K33" s="18"/>
      <c r="L33" s="18">
        <v>2610</v>
      </c>
      <c r="M33" s="18"/>
      <c r="N33" s="21">
        <f t="shared" si="3"/>
        <v>11550</v>
      </c>
      <c r="O33" s="21">
        <f t="shared" si="3"/>
        <v>165000</v>
      </c>
      <c r="P33" s="21">
        <f t="shared" si="4"/>
        <v>176550</v>
      </c>
    </row>
    <row r="34" spans="1:16" s="17" customFormat="1" ht="15" customHeight="1" x14ac:dyDescent="0.25">
      <c r="A34" s="20" t="s">
        <v>75</v>
      </c>
      <c r="B34" s="18"/>
      <c r="C34" s="18"/>
      <c r="D34" s="18"/>
      <c r="E34" s="18"/>
      <c r="F34" s="18"/>
      <c r="G34" s="18"/>
      <c r="H34" s="18"/>
      <c r="I34" s="18">
        <v>40000</v>
      </c>
      <c r="J34" s="18"/>
      <c r="K34" s="18"/>
      <c r="L34" s="18"/>
      <c r="M34" s="18"/>
      <c r="N34" s="21">
        <f t="shared" si="3"/>
        <v>0</v>
      </c>
      <c r="O34" s="21">
        <f t="shared" si="3"/>
        <v>40000</v>
      </c>
      <c r="P34" s="21">
        <f>SUM(N34,O34)</f>
        <v>40000</v>
      </c>
    </row>
    <row r="35" spans="1:16" s="7" customFormat="1" ht="15" customHeight="1" x14ac:dyDescent="0.25">
      <c r="A35" s="6" t="s">
        <v>10</v>
      </c>
      <c r="B35" s="19">
        <f>SUM(B36:B39)</f>
        <v>0</v>
      </c>
      <c r="C35" s="19">
        <f t="shared" ref="C35:M35" si="7">SUM(C36:C39)</f>
        <v>0</v>
      </c>
      <c r="D35" s="19">
        <f t="shared" si="7"/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 t="shared" si="7"/>
        <v>330000</v>
      </c>
      <c r="J35" s="19">
        <f t="shared" si="7"/>
        <v>0</v>
      </c>
      <c r="K35" s="19">
        <f t="shared" si="7"/>
        <v>0</v>
      </c>
      <c r="L35" s="19">
        <f t="shared" si="7"/>
        <v>0</v>
      </c>
      <c r="M35" s="19">
        <f t="shared" si="7"/>
        <v>0</v>
      </c>
      <c r="N35" s="19">
        <f t="shared" si="3"/>
        <v>0</v>
      </c>
      <c r="O35" s="19">
        <f t="shared" si="3"/>
        <v>330000</v>
      </c>
      <c r="P35" s="19">
        <f t="shared" si="4"/>
        <v>330000</v>
      </c>
    </row>
    <row r="36" spans="1:16" s="20" customFormat="1" ht="15" customHeight="1" x14ac:dyDescent="0.25">
      <c r="A36" s="9" t="s">
        <v>36</v>
      </c>
      <c r="B36" s="21"/>
      <c r="C36" s="21"/>
      <c r="D36" s="21"/>
      <c r="E36" s="21"/>
      <c r="F36" s="21"/>
      <c r="G36" s="21"/>
      <c r="H36" s="21"/>
      <c r="I36" s="21">
        <v>300000</v>
      </c>
      <c r="J36" s="21"/>
      <c r="K36" s="21"/>
      <c r="L36" s="21"/>
      <c r="M36" s="21"/>
      <c r="N36" s="21"/>
      <c r="O36" s="21">
        <f t="shared" si="3"/>
        <v>300000</v>
      </c>
      <c r="P36" s="21">
        <f t="shared" si="4"/>
        <v>300000</v>
      </c>
    </row>
    <row r="37" spans="1:16" s="20" customFormat="1" ht="15" customHeight="1" x14ac:dyDescent="0.25">
      <c r="A37" s="9" t="s">
        <v>37</v>
      </c>
      <c r="B37" s="21"/>
      <c r="C37" s="21"/>
      <c r="D37" s="21"/>
      <c r="E37" s="21"/>
      <c r="F37" s="21"/>
      <c r="G37" s="21"/>
      <c r="H37" s="21"/>
      <c r="I37" s="21">
        <v>30000</v>
      </c>
      <c r="J37" s="21"/>
      <c r="K37" s="21"/>
      <c r="L37" s="21"/>
      <c r="M37" s="21"/>
      <c r="N37" s="21"/>
      <c r="O37" s="21">
        <f t="shared" si="3"/>
        <v>30000</v>
      </c>
      <c r="P37" s="21">
        <f t="shared" si="4"/>
        <v>30000</v>
      </c>
    </row>
    <row r="38" spans="1:16" s="20" customFormat="1" ht="15" customHeight="1" x14ac:dyDescent="0.25">
      <c r="A38" s="9" t="s">
        <v>98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20" customFormat="1" ht="15" customHeight="1" x14ac:dyDescent="0.25">
      <c r="A39" s="9" t="s">
        <v>38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7" customFormat="1" ht="30" x14ac:dyDescent="0.25">
      <c r="A40" s="6" t="s">
        <v>11</v>
      </c>
      <c r="B40" s="19">
        <f>SUM(B41:B96)</f>
        <v>0</v>
      </c>
      <c r="C40" s="19">
        <f t="shared" ref="C40:M40" si="8">SUM(C41:C96)</f>
        <v>0</v>
      </c>
      <c r="D40" s="19">
        <f t="shared" si="8"/>
        <v>0</v>
      </c>
      <c r="E40" s="19">
        <f t="shared" si="8"/>
        <v>0</v>
      </c>
      <c r="F40" s="19">
        <f t="shared" si="8"/>
        <v>0</v>
      </c>
      <c r="G40" s="19">
        <f t="shared" si="8"/>
        <v>0</v>
      </c>
      <c r="H40" s="19">
        <f t="shared" si="8"/>
        <v>0</v>
      </c>
      <c r="I40" s="19">
        <f t="shared" si="8"/>
        <v>2888900</v>
      </c>
      <c r="J40" s="19">
        <f t="shared" si="8"/>
        <v>0</v>
      </c>
      <c r="K40" s="19">
        <f t="shared" si="8"/>
        <v>0</v>
      </c>
      <c r="L40" s="19">
        <f t="shared" si="8"/>
        <v>0</v>
      </c>
      <c r="M40" s="19">
        <f t="shared" si="8"/>
        <v>0</v>
      </c>
      <c r="N40" s="19">
        <f t="shared" si="3"/>
        <v>0</v>
      </c>
      <c r="O40" s="19">
        <f>SUM(C40,E40,G40,I40,K40,M40)</f>
        <v>2888900</v>
      </c>
      <c r="P40" s="19">
        <f>SUM(N40,O40)</f>
        <v>2888900</v>
      </c>
    </row>
    <row r="41" spans="1:16" s="20" customFormat="1" ht="30" x14ac:dyDescent="0.25">
      <c r="A41" s="9" t="s">
        <v>27</v>
      </c>
      <c r="B41" s="21"/>
      <c r="C41" s="21"/>
      <c r="D41" s="21"/>
      <c r="E41" s="21"/>
      <c r="F41" s="21"/>
      <c r="G41" s="21"/>
      <c r="H41" s="21"/>
      <c r="I41" s="21">
        <v>20000</v>
      </c>
      <c r="J41" s="21"/>
      <c r="K41" s="21"/>
      <c r="L41" s="21"/>
      <c r="M41" s="21"/>
      <c r="N41" s="21"/>
      <c r="O41" s="21">
        <f t="shared" si="3"/>
        <v>20000</v>
      </c>
      <c r="P41" s="21">
        <f t="shared" si="4"/>
        <v>20000</v>
      </c>
    </row>
    <row r="42" spans="1:16" s="20" customFormat="1" ht="30" x14ac:dyDescent="0.25">
      <c r="A42" s="9" t="s">
        <v>28</v>
      </c>
      <c r="B42" s="21"/>
      <c r="C42" s="21"/>
      <c r="D42" s="21"/>
      <c r="E42" s="21"/>
      <c r="F42" s="21"/>
      <c r="G42" s="21"/>
      <c r="H42" s="21"/>
      <c r="I42" s="21">
        <v>20000</v>
      </c>
      <c r="J42" s="21"/>
      <c r="K42" s="21"/>
      <c r="L42" s="21"/>
      <c r="M42" s="21"/>
      <c r="N42" s="21"/>
      <c r="O42" s="21">
        <f t="shared" si="3"/>
        <v>20000</v>
      </c>
      <c r="P42" s="21">
        <f t="shared" si="4"/>
        <v>20000</v>
      </c>
    </row>
    <row r="43" spans="1:16" s="20" customFormat="1" ht="15" customHeight="1" x14ac:dyDescent="0.25">
      <c r="A43" s="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20" customFormat="1" ht="15" customHeight="1" x14ac:dyDescent="0.25">
      <c r="A44" s="15" t="s">
        <v>61</v>
      </c>
      <c r="B44" s="21"/>
      <c r="C44" s="21"/>
      <c r="D44" s="21"/>
      <c r="E44" s="21"/>
      <c r="F44" s="17"/>
      <c r="G44" s="21"/>
      <c r="H44" s="21"/>
      <c r="I44" s="17"/>
      <c r="J44" s="17"/>
      <c r="K44" s="21"/>
      <c r="L44" s="21"/>
      <c r="M44" s="21"/>
      <c r="N44" s="21"/>
      <c r="O44" s="21"/>
      <c r="P44" s="21"/>
    </row>
    <row r="45" spans="1:16" s="20" customFormat="1" ht="15" customHeight="1" x14ac:dyDescent="0.25">
      <c r="A45" s="20" t="s">
        <v>62</v>
      </c>
      <c r="B45" s="21"/>
      <c r="C45" s="21"/>
      <c r="D45" s="21"/>
      <c r="E45" s="21"/>
      <c r="F45" s="17"/>
      <c r="G45" s="21"/>
      <c r="H45" s="21"/>
      <c r="I45" s="18">
        <v>1026000</v>
      </c>
      <c r="J45" s="17"/>
      <c r="K45" s="21"/>
      <c r="L45" s="21"/>
      <c r="M45" s="21"/>
      <c r="N45" s="21"/>
      <c r="O45" s="21">
        <f t="shared" si="3"/>
        <v>1026000</v>
      </c>
      <c r="P45" s="21">
        <f t="shared" si="4"/>
        <v>1026000</v>
      </c>
    </row>
    <row r="46" spans="1:16" s="20" customFormat="1" ht="15" customHeight="1" x14ac:dyDescent="0.25">
      <c r="A46" s="20" t="s">
        <v>63</v>
      </c>
      <c r="B46" s="21"/>
      <c r="C46" s="21"/>
      <c r="D46" s="21"/>
      <c r="E46" s="21"/>
      <c r="F46" s="17"/>
      <c r="G46" s="21"/>
      <c r="H46" s="21"/>
      <c r="I46" s="18">
        <v>89400</v>
      </c>
      <c r="J46" s="17"/>
      <c r="K46" s="21"/>
      <c r="L46" s="21"/>
      <c r="M46" s="21"/>
      <c r="N46" s="21"/>
      <c r="O46" s="21">
        <f t="shared" si="3"/>
        <v>89400</v>
      </c>
      <c r="P46" s="21">
        <f t="shared" si="4"/>
        <v>89400</v>
      </c>
    </row>
    <row r="47" spans="1:16" s="20" customFormat="1" ht="15" customHeight="1" x14ac:dyDescent="0.25">
      <c r="A47" s="20" t="s">
        <v>64</v>
      </c>
      <c r="B47" s="21"/>
      <c r="C47" s="21"/>
      <c r="D47" s="21"/>
      <c r="E47" s="21"/>
      <c r="F47" s="17"/>
      <c r="G47" s="21"/>
      <c r="H47" s="21"/>
      <c r="I47" s="18">
        <v>153600</v>
      </c>
      <c r="J47" s="17"/>
      <c r="K47" s="21"/>
      <c r="L47" s="21"/>
      <c r="M47" s="21"/>
      <c r="N47" s="21"/>
      <c r="O47" s="21">
        <f t="shared" si="3"/>
        <v>153600</v>
      </c>
      <c r="P47" s="21">
        <f t="shared" si="4"/>
        <v>153600</v>
      </c>
    </row>
    <row r="48" spans="1:16" s="20" customFormat="1" ht="15" customHeight="1" x14ac:dyDescent="0.25">
      <c r="A48" s="20" t="s">
        <v>65</v>
      </c>
      <c r="B48" s="21"/>
      <c r="C48" s="21"/>
      <c r="D48" s="21"/>
      <c r="E48" s="21"/>
      <c r="F48" s="17"/>
      <c r="G48" s="21"/>
      <c r="H48" s="21"/>
      <c r="I48" s="18">
        <v>90000</v>
      </c>
      <c r="J48" s="17"/>
      <c r="K48" s="21"/>
      <c r="L48" s="21"/>
      <c r="M48" s="21"/>
      <c r="N48" s="21"/>
      <c r="O48" s="21">
        <f t="shared" si="3"/>
        <v>90000</v>
      </c>
      <c r="P48" s="21">
        <f t="shared" si="4"/>
        <v>90000</v>
      </c>
    </row>
    <row r="49" spans="1:16" s="20" customFormat="1" ht="15" customHeight="1" x14ac:dyDescent="0.25">
      <c r="A49" s="20" t="s">
        <v>66</v>
      </c>
      <c r="B49" s="21"/>
      <c r="C49" s="21"/>
      <c r="D49" s="21"/>
      <c r="E49" s="21"/>
      <c r="F49" s="18"/>
      <c r="G49" s="21"/>
      <c r="H49" s="21"/>
      <c r="I49" s="18">
        <v>287450</v>
      </c>
      <c r="J49" s="18"/>
      <c r="K49" s="21"/>
      <c r="L49" s="21"/>
      <c r="M49" s="21"/>
      <c r="N49" s="21"/>
      <c r="O49" s="21">
        <f t="shared" si="3"/>
        <v>287450</v>
      </c>
      <c r="P49" s="21">
        <f t="shared" si="4"/>
        <v>287450</v>
      </c>
    </row>
    <row r="50" spans="1:16" s="20" customFormat="1" ht="15" customHeight="1" x14ac:dyDescent="0.25">
      <c r="B50" s="21"/>
      <c r="C50" s="21"/>
      <c r="D50" s="21"/>
      <c r="E50" s="21"/>
      <c r="F50" s="17"/>
      <c r="G50" s="21"/>
      <c r="H50" s="21"/>
      <c r="I50" s="18"/>
      <c r="J50" s="17"/>
      <c r="K50" s="21"/>
      <c r="L50" s="21"/>
      <c r="M50" s="21"/>
      <c r="N50" s="21"/>
      <c r="O50" s="21"/>
      <c r="P50" s="21"/>
    </row>
    <row r="51" spans="1:16" s="20" customFormat="1" ht="15" customHeight="1" x14ac:dyDescent="0.25">
      <c r="A51" s="20" t="s">
        <v>62</v>
      </c>
      <c r="B51" s="21"/>
      <c r="C51" s="21"/>
      <c r="D51" s="21"/>
      <c r="E51" s="21"/>
      <c r="F51" s="17"/>
      <c r="G51" s="21"/>
      <c r="H51" s="21"/>
      <c r="I51" s="18">
        <v>750000</v>
      </c>
      <c r="J51" s="17"/>
      <c r="K51" s="21"/>
      <c r="L51" s="21"/>
      <c r="M51" s="21"/>
      <c r="N51" s="21"/>
      <c r="O51" s="21">
        <f t="shared" si="3"/>
        <v>750000</v>
      </c>
      <c r="P51" s="21">
        <f t="shared" si="4"/>
        <v>750000</v>
      </c>
    </row>
    <row r="52" spans="1:16" s="20" customFormat="1" ht="15" customHeight="1" x14ac:dyDescent="0.25">
      <c r="A52" s="20" t="s">
        <v>63</v>
      </c>
      <c r="B52" s="21"/>
      <c r="C52" s="21"/>
      <c r="D52" s="21"/>
      <c r="E52" s="21"/>
      <c r="F52" s="17"/>
      <c r="G52" s="21"/>
      <c r="H52" s="21"/>
      <c r="I52" s="18">
        <v>89400</v>
      </c>
      <c r="J52" s="17"/>
      <c r="K52" s="21"/>
      <c r="L52" s="21"/>
      <c r="M52" s="21"/>
      <c r="N52" s="21"/>
      <c r="O52" s="21">
        <f t="shared" si="3"/>
        <v>89400</v>
      </c>
      <c r="P52" s="21">
        <f t="shared" si="4"/>
        <v>89400</v>
      </c>
    </row>
    <row r="53" spans="1:16" s="20" customFormat="1" ht="15" customHeight="1" x14ac:dyDescent="0.25">
      <c r="A53" s="20" t="s">
        <v>64</v>
      </c>
      <c r="B53" s="21"/>
      <c r="C53" s="21"/>
      <c r="D53" s="21"/>
      <c r="E53" s="21"/>
      <c r="F53" s="17"/>
      <c r="G53" s="21"/>
      <c r="H53" s="21"/>
      <c r="I53" s="18">
        <v>153600</v>
      </c>
      <c r="J53" s="17"/>
      <c r="K53" s="21"/>
      <c r="L53" s="21"/>
      <c r="M53" s="21"/>
      <c r="N53" s="21"/>
      <c r="O53" s="21">
        <f t="shared" si="3"/>
        <v>153600</v>
      </c>
      <c r="P53" s="21">
        <f t="shared" si="4"/>
        <v>153600</v>
      </c>
    </row>
    <row r="54" spans="1:16" s="20" customFormat="1" ht="15" customHeight="1" x14ac:dyDescent="0.25">
      <c r="A54" s="20" t="s">
        <v>65</v>
      </c>
      <c r="B54" s="21"/>
      <c r="C54" s="21"/>
      <c r="D54" s="21"/>
      <c r="E54" s="21"/>
      <c r="F54" s="17"/>
      <c r="G54" s="21"/>
      <c r="H54" s="21"/>
      <c r="I54" s="18">
        <v>90000</v>
      </c>
      <c r="J54" s="17"/>
      <c r="K54" s="21"/>
      <c r="L54" s="21"/>
      <c r="M54" s="21"/>
      <c r="N54" s="21"/>
      <c r="O54" s="21">
        <f t="shared" si="3"/>
        <v>90000</v>
      </c>
      <c r="P54" s="21">
        <f t="shared" si="4"/>
        <v>90000</v>
      </c>
    </row>
    <row r="55" spans="1:16" s="20" customFormat="1" ht="15" customHeight="1" x14ac:dyDescent="0.25">
      <c r="A55" s="20" t="s">
        <v>66</v>
      </c>
      <c r="B55" s="21"/>
      <c r="C55" s="21"/>
      <c r="D55" s="21"/>
      <c r="E55" s="21"/>
      <c r="F55" s="18"/>
      <c r="G55" s="21"/>
      <c r="H55" s="21"/>
      <c r="I55" s="18">
        <v>119450</v>
      </c>
      <c r="J55" s="18"/>
      <c r="K55" s="21"/>
      <c r="L55" s="21"/>
      <c r="M55" s="21"/>
      <c r="N55" s="21"/>
      <c r="O55" s="21">
        <f t="shared" si="3"/>
        <v>119450</v>
      </c>
      <c r="P55" s="21">
        <f t="shared" si="4"/>
        <v>119450</v>
      </c>
    </row>
    <row r="56" spans="1:16" s="20" customFormat="1" ht="15" customHeight="1" x14ac:dyDescent="0.25">
      <c r="B56" s="21"/>
      <c r="C56" s="21"/>
      <c r="D56" s="21"/>
      <c r="E56" s="21"/>
      <c r="F56" s="17"/>
      <c r="G56" s="21"/>
      <c r="H56" s="21"/>
      <c r="I56" s="18"/>
      <c r="J56" s="17"/>
      <c r="K56" s="21"/>
      <c r="L56" s="21"/>
      <c r="M56" s="21"/>
      <c r="N56" s="21"/>
      <c r="O56" s="21"/>
      <c r="P56" s="21"/>
    </row>
    <row r="57" spans="1:16" s="20" customFormat="1" ht="15" customHeight="1" x14ac:dyDescent="0.25">
      <c r="A57" s="20" t="s">
        <v>62</v>
      </c>
      <c r="B57" s="21"/>
      <c r="C57" s="21"/>
      <c r="D57" s="21"/>
      <c r="E57" s="21"/>
      <c r="F57" s="17"/>
      <c r="G57" s="21"/>
      <c r="H57" s="21"/>
      <c r="I57" s="18"/>
      <c r="J57" s="17"/>
      <c r="K57" s="21"/>
      <c r="L57" s="21"/>
      <c r="M57" s="21"/>
      <c r="N57" s="21"/>
      <c r="O57" s="21"/>
      <c r="P57" s="21"/>
    </row>
    <row r="58" spans="1:16" s="20" customFormat="1" ht="15" customHeight="1" x14ac:dyDescent="0.25">
      <c r="A58" s="20" t="s">
        <v>63</v>
      </c>
      <c r="B58" s="21"/>
      <c r="C58" s="21"/>
      <c r="D58" s="21"/>
      <c r="E58" s="21"/>
      <c r="F58" s="17"/>
      <c r="G58" s="21"/>
      <c r="H58" s="21"/>
      <c r="I58" s="18"/>
      <c r="J58" s="17"/>
      <c r="K58" s="21"/>
      <c r="L58" s="21"/>
      <c r="M58" s="21"/>
      <c r="N58" s="21"/>
      <c r="O58" s="21"/>
      <c r="P58" s="21"/>
    </row>
    <row r="59" spans="1:16" s="20" customFormat="1" ht="15" customHeight="1" x14ac:dyDescent="0.25">
      <c r="A59" s="20" t="s">
        <v>64</v>
      </c>
      <c r="B59" s="21"/>
      <c r="C59" s="21"/>
      <c r="D59" s="21"/>
      <c r="E59" s="21"/>
      <c r="F59" s="17"/>
      <c r="G59" s="21"/>
      <c r="H59" s="21"/>
      <c r="I59" s="18"/>
      <c r="J59" s="17"/>
      <c r="K59" s="21"/>
      <c r="L59" s="21"/>
      <c r="M59" s="21"/>
      <c r="N59" s="21"/>
      <c r="O59" s="21"/>
      <c r="P59" s="21"/>
    </row>
    <row r="60" spans="1:16" s="20" customFormat="1" ht="15" customHeight="1" x14ac:dyDescent="0.25">
      <c r="A60" s="20" t="s">
        <v>65</v>
      </c>
      <c r="B60" s="21"/>
      <c r="C60" s="21"/>
      <c r="D60" s="21"/>
      <c r="E60" s="21"/>
      <c r="F60" s="17"/>
      <c r="G60" s="21"/>
      <c r="H60" s="21"/>
      <c r="I60" s="18"/>
      <c r="J60" s="17"/>
      <c r="K60" s="21"/>
      <c r="L60" s="21"/>
      <c r="M60" s="21"/>
      <c r="N60" s="21"/>
      <c r="O60" s="21"/>
      <c r="P60" s="21"/>
    </row>
    <row r="61" spans="1:16" s="20" customFormat="1" ht="15" customHeight="1" x14ac:dyDescent="0.25">
      <c r="A61" s="20" t="s">
        <v>66</v>
      </c>
      <c r="B61" s="21"/>
      <c r="C61" s="21"/>
      <c r="D61" s="21"/>
      <c r="E61" s="21"/>
      <c r="F61" s="18"/>
      <c r="G61" s="21"/>
      <c r="H61" s="21"/>
      <c r="I61" s="18"/>
      <c r="J61" s="18"/>
      <c r="K61" s="21"/>
      <c r="L61" s="21"/>
      <c r="M61" s="21"/>
      <c r="N61" s="21"/>
      <c r="O61" s="21"/>
      <c r="P61" s="21"/>
    </row>
    <row r="62" spans="1:16" s="20" customFormat="1" ht="15" customHeight="1" x14ac:dyDescent="0.25">
      <c r="B62" s="21"/>
      <c r="C62" s="21"/>
      <c r="D62" s="21"/>
      <c r="E62" s="21"/>
      <c r="F62" s="17"/>
      <c r="G62" s="21"/>
      <c r="H62" s="21"/>
      <c r="I62" s="18"/>
      <c r="J62" s="17"/>
      <c r="K62" s="21"/>
      <c r="L62" s="21"/>
      <c r="M62" s="21"/>
      <c r="N62" s="21"/>
      <c r="O62" s="21"/>
      <c r="P62" s="21"/>
    </row>
    <row r="63" spans="1:16" s="20" customFormat="1" ht="15" customHeight="1" x14ac:dyDescent="0.25">
      <c r="A63" s="20" t="s">
        <v>62</v>
      </c>
      <c r="B63" s="21"/>
      <c r="C63" s="21"/>
      <c r="D63" s="21"/>
      <c r="E63" s="21"/>
      <c r="F63" s="17"/>
      <c r="G63" s="21"/>
      <c r="H63" s="21"/>
      <c r="I63" s="18"/>
      <c r="J63" s="17"/>
      <c r="K63" s="21"/>
      <c r="L63" s="21"/>
      <c r="M63" s="21"/>
      <c r="N63" s="21"/>
      <c r="O63" s="21"/>
      <c r="P63" s="21"/>
    </row>
    <row r="64" spans="1:16" s="20" customFormat="1" ht="15" customHeight="1" x14ac:dyDescent="0.25">
      <c r="A64" s="20" t="s">
        <v>63</v>
      </c>
      <c r="B64" s="21"/>
      <c r="C64" s="21"/>
      <c r="D64" s="21"/>
      <c r="E64" s="21"/>
      <c r="F64" s="17"/>
      <c r="G64" s="21"/>
      <c r="H64" s="21"/>
      <c r="I64" s="18"/>
      <c r="J64" s="17"/>
      <c r="K64" s="21"/>
      <c r="L64" s="21"/>
      <c r="M64" s="21"/>
      <c r="N64" s="21"/>
      <c r="O64" s="21"/>
      <c r="P64" s="21"/>
    </row>
    <row r="65" spans="1:16" s="20" customFormat="1" ht="15" customHeight="1" x14ac:dyDescent="0.25">
      <c r="A65" s="20" t="s">
        <v>64</v>
      </c>
      <c r="B65" s="21"/>
      <c r="C65" s="21"/>
      <c r="D65" s="21"/>
      <c r="E65" s="21"/>
      <c r="F65" s="17"/>
      <c r="G65" s="21"/>
      <c r="H65" s="21"/>
      <c r="I65" s="18"/>
      <c r="J65" s="17"/>
      <c r="K65" s="21"/>
      <c r="L65" s="21"/>
      <c r="M65" s="21"/>
      <c r="N65" s="21"/>
      <c r="O65" s="21"/>
      <c r="P65" s="21"/>
    </row>
    <row r="66" spans="1:16" s="20" customFormat="1" ht="15" customHeight="1" x14ac:dyDescent="0.25">
      <c r="A66" s="20" t="s">
        <v>65</v>
      </c>
      <c r="B66" s="21"/>
      <c r="C66" s="21"/>
      <c r="D66" s="21"/>
      <c r="E66" s="21"/>
      <c r="F66" s="17"/>
      <c r="G66" s="21"/>
      <c r="H66" s="21"/>
      <c r="I66" s="18"/>
      <c r="J66" s="17"/>
      <c r="K66" s="21"/>
      <c r="L66" s="21"/>
      <c r="M66" s="21"/>
      <c r="N66" s="21"/>
      <c r="O66" s="21"/>
      <c r="P66" s="21"/>
    </row>
    <row r="67" spans="1:16" s="20" customFormat="1" ht="15" customHeight="1" x14ac:dyDescent="0.25">
      <c r="A67" s="20" t="s">
        <v>66</v>
      </c>
      <c r="B67" s="21"/>
      <c r="C67" s="21"/>
      <c r="D67" s="21"/>
      <c r="E67" s="21"/>
      <c r="F67" s="18"/>
      <c r="G67" s="21"/>
      <c r="H67" s="21"/>
      <c r="I67" s="18"/>
      <c r="J67" s="18"/>
      <c r="K67" s="21"/>
      <c r="L67" s="21"/>
      <c r="M67" s="21"/>
      <c r="N67" s="21"/>
      <c r="O67" s="21"/>
      <c r="P67" s="21"/>
    </row>
    <row r="68" spans="1:16" s="20" customFormat="1" ht="15" customHeight="1" x14ac:dyDescent="0.25">
      <c r="B68" s="21"/>
      <c r="C68" s="21"/>
      <c r="D68" s="21"/>
      <c r="E68" s="21"/>
      <c r="F68" s="17"/>
      <c r="G68" s="21"/>
      <c r="H68" s="21"/>
      <c r="I68" s="18"/>
      <c r="J68" s="17"/>
      <c r="K68" s="21"/>
      <c r="L68" s="21"/>
      <c r="M68" s="21"/>
      <c r="N68" s="21"/>
      <c r="O68" s="21"/>
      <c r="P68" s="21"/>
    </row>
    <row r="69" spans="1:16" s="20" customFormat="1" ht="15" customHeight="1" x14ac:dyDescent="0.25">
      <c r="A69" s="15" t="s">
        <v>67</v>
      </c>
      <c r="B69" s="21"/>
      <c r="C69" s="21"/>
      <c r="D69" s="21"/>
      <c r="E69" s="21"/>
      <c r="F69" s="17"/>
      <c r="G69" s="21"/>
      <c r="H69" s="21"/>
      <c r="I69" s="18"/>
      <c r="J69" s="17"/>
      <c r="K69" s="21"/>
      <c r="L69" s="21"/>
      <c r="M69" s="21"/>
      <c r="N69" s="21"/>
      <c r="O69" s="21"/>
      <c r="P69" s="21"/>
    </row>
    <row r="70" spans="1:16" s="20" customFormat="1" ht="15" customHeight="1" x14ac:dyDescent="0.25">
      <c r="A70" s="20" t="s">
        <v>62</v>
      </c>
      <c r="B70" s="21"/>
      <c r="C70" s="21"/>
      <c r="D70" s="21"/>
      <c r="E70" s="21"/>
      <c r="F70" s="17"/>
      <c r="G70" s="21"/>
      <c r="H70" s="21"/>
      <c r="I70" s="18"/>
      <c r="J70" s="17"/>
      <c r="K70" s="21"/>
      <c r="L70" s="21"/>
      <c r="M70" s="21"/>
      <c r="N70" s="21"/>
      <c r="O70" s="21"/>
      <c r="P70" s="21"/>
    </row>
    <row r="71" spans="1:16" s="20" customFormat="1" ht="15" customHeight="1" x14ac:dyDescent="0.25">
      <c r="A71" s="20" t="s">
        <v>63</v>
      </c>
      <c r="B71" s="21"/>
      <c r="C71" s="21"/>
      <c r="D71" s="21"/>
      <c r="E71" s="21"/>
      <c r="F71" s="17"/>
      <c r="G71" s="21"/>
      <c r="H71" s="21"/>
      <c r="I71" s="18"/>
      <c r="J71" s="17"/>
      <c r="K71" s="21"/>
      <c r="L71" s="21"/>
      <c r="M71" s="21"/>
      <c r="N71" s="21"/>
      <c r="O71" s="21"/>
      <c r="P71" s="21"/>
    </row>
    <row r="72" spans="1:16" s="20" customFormat="1" ht="15" customHeight="1" x14ac:dyDescent="0.25">
      <c r="A72" s="20" t="s">
        <v>64</v>
      </c>
      <c r="B72" s="21"/>
      <c r="C72" s="21"/>
      <c r="D72" s="21"/>
      <c r="E72" s="21"/>
      <c r="F72" s="17"/>
      <c r="G72" s="21"/>
      <c r="H72" s="21"/>
      <c r="I72" s="18"/>
      <c r="J72" s="17"/>
      <c r="K72" s="21"/>
      <c r="L72" s="21"/>
      <c r="M72" s="21"/>
      <c r="N72" s="21"/>
      <c r="O72" s="21"/>
      <c r="P72" s="21"/>
    </row>
    <row r="73" spans="1:16" s="20" customFormat="1" ht="15" customHeight="1" x14ac:dyDescent="0.25">
      <c r="A73" s="20" t="s">
        <v>65</v>
      </c>
      <c r="B73" s="21"/>
      <c r="C73" s="21"/>
      <c r="D73" s="21"/>
      <c r="E73" s="21"/>
      <c r="F73" s="17"/>
      <c r="G73" s="21"/>
      <c r="H73" s="21"/>
      <c r="I73" s="18"/>
      <c r="J73" s="17"/>
      <c r="K73" s="21"/>
      <c r="L73" s="21"/>
      <c r="M73" s="21"/>
      <c r="N73" s="21"/>
      <c r="O73" s="21"/>
      <c r="P73" s="21"/>
    </row>
    <row r="74" spans="1:16" s="20" customFormat="1" ht="15" customHeight="1" x14ac:dyDescent="0.25">
      <c r="B74" s="21"/>
      <c r="C74" s="21"/>
      <c r="D74" s="21"/>
      <c r="E74" s="21"/>
      <c r="F74" s="17"/>
      <c r="G74" s="21"/>
      <c r="H74" s="21"/>
      <c r="I74" s="18"/>
      <c r="J74" s="17"/>
      <c r="K74" s="21"/>
      <c r="L74" s="21"/>
      <c r="M74" s="21"/>
      <c r="N74" s="21"/>
      <c r="O74" s="21"/>
      <c r="P74" s="21"/>
    </row>
    <row r="75" spans="1:16" s="20" customFormat="1" ht="15" customHeight="1" x14ac:dyDescent="0.25">
      <c r="A75" s="20" t="s">
        <v>62</v>
      </c>
      <c r="B75" s="21"/>
      <c r="C75" s="21"/>
      <c r="D75" s="21"/>
      <c r="E75" s="21"/>
      <c r="F75" s="17"/>
      <c r="G75" s="21"/>
      <c r="H75" s="21"/>
      <c r="I75" s="18"/>
      <c r="J75" s="17"/>
      <c r="K75" s="21"/>
      <c r="L75" s="21"/>
      <c r="M75" s="21"/>
      <c r="N75" s="21"/>
      <c r="O75" s="21"/>
      <c r="P75" s="21"/>
    </row>
    <row r="76" spans="1:16" s="20" customFormat="1" ht="15" customHeight="1" x14ac:dyDescent="0.25">
      <c r="A76" s="20" t="s">
        <v>63</v>
      </c>
      <c r="B76" s="21"/>
      <c r="C76" s="21"/>
      <c r="D76" s="21"/>
      <c r="E76" s="21"/>
      <c r="F76" s="17"/>
      <c r="G76" s="21"/>
      <c r="H76" s="21"/>
      <c r="I76" s="18"/>
      <c r="J76" s="17"/>
      <c r="K76" s="21"/>
      <c r="L76" s="21"/>
      <c r="M76" s="21"/>
      <c r="N76" s="21"/>
      <c r="O76" s="21"/>
      <c r="P76" s="21"/>
    </row>
    <row r="77" spans="1:16" s="20" customFormat="1" ht="15" customHeight="1" x14ac:dyDescent="0.25">
      <c r="A77" s="20" t="s">
        <v>64</v>
      </c>
      <c r="B77" s="21"/>
      <c r="C77" s="21"/>
      <c r="D77" s="21"/>
      <c r="E77" s="21"/>
      <c r="F77" s="17"/>
      <c r="G77" s="21"/>
      <c r="H77" s="21"/>
      <c r="I77" s="18"/>
      <c r="J77" s="17"/>
      <c r="K77" s="21"/>
      <c r="L77" s="21"/>
      <c r="M77" s="21"/>
      <c r="N77" s="21"/>
      <c r="O77" s="21"/>
      <c r="P77" s="21"/>
    </row>
    <row r="78" spans="1:16" s="20" customFormat="1" ht="15" customHeight="1" x14ac:dyDescent="0.25">
      <c r="A78" s="20" t="s">
        <v>65</v>
      </c>
      <c r="B78" s="21"/>
      <c r="C78" s="21"/>
      <c r="D78" s="21"/>
      <c r="E78" s="21"/>
      <c r="F78" s="17"/>
      <c r="G78" s="21"/>
      <c r="H78" s="21"/>
      <c r="I78" s="18"/>
      <c r="J78" s="17"/>
      <c r="K78" s="21"/>
      <c r="L78" s="21"/>
      <c r="M78" s="21"/>
      <c r="N78" s="21"/>
      <c r="O78" s="21"/>
      <c r="P78" s="21"/>
    </row>
    <row r="79" spans="1:16" s="20" customFormat="1" ht="15" customHeight="1" x14ac:dyDescent="0.25">
      <c r="B79" s="21"/>
      <c r="C79" s="21"/>
      <c r="D79" s="21"/>
      <c r="E79" s="21"/>
      <c r="F79" s="17"/>
      <c r="G79" s="21"/>
      <c r="H79" s="21"/>
      <c r="I79" s="17"/>
      <c r="J79" s="17"/>
      <c r="K79" s="21"/>
      <c r="L79" s="21"/>
      <c r="M79" s="21"/>
      <c r="N79" s="21"/>
      <c r="O79" s="21"/>
      <c r="P79" s="21"/>
    </row>
    <row r="80" spans="1:16" s="20" customFormat="1" ht="15" customHeight="1" x14ac:dyDescent="0.25">
      <c r="A80" s="20" t="s">
        <v>62</v>
      </c>
      <c r="B80" s="21"/>
      <c r="C80" s="21"/>
      <c r="D80" s="21"/>
      <c r="E80" s="21"/>
      <c r="F80" s="17"/>
      <c r="G80" s="21"/>
      <c r="H80" s="21"/>
      <c r="I80" s="18"/>
      <c r="J80" s="17"/>
      <c r="K80" s="21"/>
      <c r="L80" s="21"/>
      <c r="M80" s="21"/>
      <c r="N80" s="21"/>
      <c r="O80" s="21"/>
      <c r="P80" s="21"/>
    </row>
    <row r="81" spans="1:16" s="20" customFormat="1" ht="15" customHeight="1" x14ac:dyDescent="0.25">
      <c r="A81" s="20" t="s">
        <v>63</v>
      </c>
      <c r="B81" s="21"/>
      <c r="C81" s="21"/>
      <c r="D81" s="21"/>
      <c r="E81" s="21"/>
      <c r="F81" s="17"/>
      <c r="G81" s="21"/>
      <c r="H81" s="21"/>
      <c r="I81" s="18"/>
      <c r="J81" s="17"/>
      <c r="K81" s="21"/>
      <c r="L81" s="21"/>
      <c r="M81" s="21"/>
      <c r="N81" s="21"/>
      <c r="O81" s="21"/>
      <c r="P81" s="21"/>
    </row>
    <row r="82" spans="1:16" s="20" customFormat="1" ht="15" customHeight="1" x14ac:dyDescent="0.25">
      <c r="A82" s="20" t="s">
        <v>64</v>
      </c>
      <c r="B82" s="21"/>
      <c r="C82" s="21"/>
      <c r="D82" s="21"/>
      <c r="E82" s="21"/>
      <c r="F82" s="17"/>
      <c r="G82" s="21"/>
      <c r="H82" s="21"/>
      <c r="I82" s="18"/>
      <c r="J82" s="17"/>
      <c r="K82" s="21"/>
      <c r="L82" s="21"/>
      <c r="M82" s="21"/>
      <c r="N82" s="21"/>
      <c r="O82" s="21"/>
      <c r="P82" s="21"/>
    </row>
    <row r="83" spans="1:16" s="20" customFormat="1" ht="15" customHeight="1" x14ac:dyDescent="0.25">
      <c r="A83" s="20" t="s">
        <v>65</v>
      </c>
      <c r="B83" s="21"/>
      <c r="C83" s="21"/>
      <c r="D83" s="21"/>
      <c r="E83" s="21"/>
      <c r="F83" s="17"/>
      <c r="G83" s="21"/>
      <c r="H83" s="21"/>
      <c r="I83" s="18"/>
      <c r="J83" s="17"/>
      <c r="K83" s="21"/>
      <c r="L83" s="21"/>
      <c r="M83" s="21"/>
      <c r="N83" s="21"/>
      <c r="O83" s="21"/>
      <c r="P83" s="21"/>
    </row>
    <row r="84" spans="1:16" s="20" customFormat="1" ht="15" customHeight="1" x14ac:dyDescent="0.25">
      <c r="B84" s="21"/>
      <c r="C84" s="21"/>
      <c r="D84" s="21"/>
      <c r="E84" s="21"/>
      <c r="F84" s="17"/>
      <c r="G84" s="21"/>
      <c r="H84" s="21"/>
      <c r="I84" s="18"/>
      <c r="J84" s="17"/>
      <c r="K84" s="21"/>
      <c r="L84" s="21"/>
      <c r="M84" s="21"/>
      <c r="N84" s="21"/>
      <c r="O84" s="21"/>
      <c r="P84" s="21"/>
    </row>
    <row r="85" spans="1:16" s="20" customFormat="1" ht="15" customHeight="1" x14ac:dyDescent="0.25">
      <c r="A85" s="20" t="s">
        <v>68</v>
      </c>
      <c r="B85" s="21"/>
      <c r="C85" s="21"/>
      <c r="D85" s="21"/>
      <c r="E85" s="21"/>
      <c r="F85" s="18"/>
      <c r="G85" s="21"/>
      <c r="H85" s="21"/>
      <c r="I85" s="18"/>
      <c r="J85" s="18"/>
      <c r="K85" s="21"/>
      <c r="L85" s="21"/>
      <c r="M85" s="21"/>
      <c r="N85" s="21"/>
      <c r="O85" s="21"/>
      <c r="P85" s="21"/>
    </row>
    <row r="86" spans="1:16" s="20" customFormat="1" ht="15" customHeight="1" x14ac:dyDescent="0.25">
      <c r="B86" s="21"/>
      <c r="C86" s="21"/>
      <c r="D86" s="21"/>
      <c r="E86" s="21"/>
      <c r="F86" s="18"/>
      <c r="G86" s="21"/>
      <c r="H86" s="21"/>
      <c r="I86" s="18"/>
      <c r="J86" s="18"/>
      <c r="K86" s="21"/>
      <c r="L86" s="21"/>
      <c r="M86" s="21"/>
      <c r="N86" s="21"/>
      <c r="O86" s="21"/>
      <c r="P86" s="21"/>
    </row>
    <row r="87" spans="1:16" s="20" customFormat="1" ht="15" customHeight="1" x14ac:dyDescent="0.25">
      <c r="A87" s="16" t="s">
        <v>69</v>
      </c>
      <c r="B87" s="21"/>
      <c r="C87" s="21"/>
      <c r="D87" s="21"/>
      <c r="E87" s="21"/>
      <c r="F87" s="18"/>
      <c r="G87" s="21"/>
      <c r="H87" s="21"/>
      <c r="I87" s="18"/>
      <c r="J87" s="18"/>
      <c r="K87" s="21"/>
      <c r="L87" s="21"/>
      <c r="M87" s="21"/>
      <c r="N87" s="21"/>
      <c r="O87" s="21"/>
      <c r="P87" s="21"/>
    </row>
    <row r="88" spans="1:16" s="20" customFormat="1" ht="15" customHeight="1" x14ac:dyDescent="0.25">
      <c r="A88" s="20" t="s">
        <v>62</v>
      </c>
      <c r="B88" s="21"/>
      <c r="C88" s="21"/>
      <c r="D88" s="21"/>
      <c r="E88" s="21"/>
      <c r="F88" s="17"/>
      <c r="G88" s="21"/>
      <c r="H88" s="21"/>
      <c r="I88" s="18"/>
      <c r="J88" s="17"/>
      <c r="K88" s="21"/>
      <c r="L88" s="21"/>
      <c r="M88" s="21"/>
      <c r="N88" s="21"/>
      <c r="O88" s="21"/>
      <c r="P88" s="21"/>
    </row>
    <row r="89" spans="1:16" s="20" customFormat="1" ht="15" customHeight="1" x14ac:dyDescent="0.25">
      <c r="A89" s="20" t="s">
        <v>63</v>
      </c>
      <c r="B89" s="21"/>
      <c r="C89" s="21"/>
      <c r="D89" s="21"/>
      <c r="E89" s="21"/>
      <c r="F89" s="17"/>
      <c r="G89" s="21"/>
      <c r="H89" s="21"/>
      <c r="I89" s="18"/>
      <c r="J89" s="17"/>
      <c r="K89" s="21"/>
      <c r="L89" s="21"/>
      <c r="M89" s="21"/>
      <c r="N89" s="21"/>
      <c r="O89" s="21"/>
      <c r="P89" s="21"/>
    </row>
    <row r="90" spans="1:16" s="20" customFormat="1" ht="15" customHeight="1" x14ac:dyDescent="0.25">
      <c r="A90" s="20" t="s">
        <v>64</v>
      </c>
      <c r="B90" s="21"/>
      <c r="C90" s="21"/>
      <c r="D90" s="21"/>
      <c r="E90" s="21"/>
      <c r="F90" s="17"/>
      <c r="G90" s="21"/>
      <c r="H90" s="21"/>
      <c r="I90" s="18"/>
      <c r="J90" s="17"/>
      <c r="K90" s="21"/>
      <c r="L90" s="21"/>
      <c r="M90" s="21"/>
      <c r="N90" s="21"/>
      <c r="O90" s="21"/>
      <c r="P90" s="21"/>
    </row>
    <row r="91" spans="1:16" s="20" customFormat="1" ht="15" customHeight="1" x14ac:dyDescent="0.25">
      <c r="A91" s="20" t="s">
        <v>65</v>
      </c>
      <c r="B91" s="21"/>
      <c r="C91" s="21"/>
      <c r="D91" s="21"/>
      <c r="E91" s="21"/>
      <c r="F91" s="17"/>
      <c r="G91" s="21"/>
      <c r="H91" s="21"/>
      <c r="I91" s="18"/>
      <c r="J91" s="17"/>
      <c r="K91" s="21"/>
      <c r="L91" s="21"/>
      <c r="M91" s="21"/>
      <c r="N91" s="21"/>
      <c r="O91" s="21"/>
      <c r="P91" s="21"/>
    </row>
    <row r="92" spans="1:16" s="20" customFormat="1" ht="15" customHeight="1" x14ac:dyDescent="0.25">
      <c r="B92" s="21"/>
      <c r="C92" s="21"/>
      <c r="D92" s="21"/>
      <c r="E92" s="21"/>
      <c r="F92" s="17"/>
      <c r="G92" s="21"/>
      <c r="H92" s="21"/>
      <c r="I92" s="18"/>
      <c r="J92" s="17"/>
      <c r="K92" s="21"/>
      <c r="L92" s="21"/>
      <c r="M92" s="21"/>
      <c r="N92" s="21"/>
      <c r="O92" s="21"/>
      <c r="P92" s="21"/>
    </row>
    <row r="93" spans="1:16" s="20" customFormat="1" ht="15" customHeight="1" x14ac:dyDescent="0.25">
      <c r="A93" s="16" t="s">
        <v>71</v>
      </c>
      <c r="B93" s="21"/>
      <c r="C93" s="21"/>
      <c r="D93" s="21"/>
      <c r="E93" s="21"/>
      <c r="F93" s="17"/>
      <c r="G93" s="21"/>
      <c r="H93" s="21"/>
      <c r="I93" s="18"/>
      <c r="J93" s="17"/>
      <c r="K93" s="21"/>
      <c r="L93" s="21"/>
      <c r="M93" s="21"/>
      <c r="N93" s="21"/>
      <c r="O93" s="21"/>
      <c r="P93" s="21"/>
    </row>
    <row r="94" spans="1:16" s="20" customFormat="1" ht="15" customHeight="1" x14ac:dyDescent="0.25">
      <c r="A94" s="20" t="s">
        <v>62</v>
      </c>
      <c r="B94" s="21"/>
      <c r="C94" s="21"/>
      <c r="D94" s="21"/>
      <c r="E94" s="21"/>
      <c r="F94" s="17"/>
      <c r="G94" s="21"/>
      <c r="H94" s="21"/>
      <c r="I94" s="18"/>
      <c r="J94" s="17"/>
      <c r="K94" s="21"/>
      <c r="L94" s="21"/>
      <c r="M94" s="21"/>
      <c r="N94" s="21"/>
      <c r="O94" s="21"/>
      <c r="P94" s="21"/>
    </row>
    <row r="95" spans="1:16" s="20" customFormat="1" ht="15" customHeight="1" x14ac:dyDescent="0.25">
      <c r="A95" s="20" t="s">
        <v>63</v>
      </c>
      <c r="B95" s="21"/>
      <c r="C95" s="21"/>
      <c r="D95" s="21"/>
      <c r="E95" s="21"/>
      <c r="F95" s="17"/>
      <c r="G95" s="21"/>
      <c r="H95" s="21"/>
      <c r="I95" s="18"/>
      <c r="J95" s="17"/>
      <c r="K95" s="21"/>
      <c r="L95" s="21"/>
      <c r="M95" s="21"/>
      <c r="N95" s="21"/>
      <c r="O95" s="21"/>
      <c r="P95" s="21"/>
    </row>
    <row r="96" spans="1:16" s="20" customFormat="1" ht="15" customHeight="1" x14ac:dyDescent="0.25">
      <c r="A96" s="20" t="s">
        <v>64</v>
      </c>
      <c r="B96" s="21"/>
      <c r="C96" s="21"/>
      <c r="D96" s="21"/>
      <c r="E96" s="21"/>
      <c r="F96" s="17"/>
      <c r="G96" s="21"/>
      <c r="H96" s="21"/>
      <c r="I96" s="18"/>
      <c r="J96" s="17"/>
      <c r="K96" s="21"/>
      <c r="L96" s="21"/>
      <c r="M96" s="21"/>
      <c r="N96" s="21"/>
      <c r="O96" s="21"/>
      <c r="P96" s="21"/>
    </row>
    <row r="97" spans="1:18" s="10" customFormat="1" ht="30" x14ac:dyDescent="0.25">
      <c r="A97" s="6" t="s">
        <v>12</v>
      </c>
      <c r="B97" s="19">
        <f>SUM(B98)</f>
        <v>0</v>
      </c>
      <c r="C97" s="19">
        <f t="shared" ref="C97:M97" si="9">SUM(C98)</f>
        <v>0</v>
      </c>
      <c r="D97" s="19">
        <f t="shared" si="9"/>
        <v>0</v>
      </c>
      <c r="E97" s="19">
        <f t="shared" si="9"/>
        <v>0</v>
      </c>
      <c r="F97" s="19">
        <f t="shared" si="9"/>
        <v>0</v>
      </c>
      <c r="G97" s="19">
        <f t="shared" si="9"/>
        <v>0</v>
      </c>
      <c r="H97" s="19">
        <f t="shared" si="9"/>
        <v>0</v>
      </c>
      <c r="I97" s="19">
        <f t="shared" si="9"/>
        <v>0</v>
      </c>
      <c r="J97" s="19">
        <f t="shared" si="9"/>
        <v>0</v>
      </c>
      <c r="K97" s="19">
        <f t="shared" si="9"/>
        <v>0</v>
      </c>
      <c r="L97" s="19">
        <f t="shared" si="9"/>
        <v>0</v>
      </c>
      <c r="M97" s="19">
        <f t="shared" si="9"/>
        <v>0</v>
      </c>
      <c r="N97" s="19">
        <f t="shared" si="3"/>
        <v>0</v>
      </c>
      <c r="O97" s="19">
        <f t="shared" si="3"/>
        <v>0</v>
      </c>
      <c r="P97" s="19">
        <f t="shared" ref="P97:P123" si="10">SUM(N97,O97)</f>
        <v>0</v>
      </c>
    </row>
    <row r="98" spans="1:18" s="17" customFormat="1" x14ac:dyDescent="0.25">
      <c r="A98" s="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  <c r="P98" s="21"/>
    </row>
    <row r="99" spans="1:18" s="10" customFormat="1" ht="30" x14ac:dyDescent="0.25">
      <c r="A99" s="6" t="s">
        <v>13</v>
      </c>
      <c r="B99" s="19">
        <f>SUM(B100:B102)</f>
        <v>0</v>
      </c>
      <c r="C99" s="19">
        <f t="shared" ref="C99:M99" si="11">SUM(C100:C102)</f>
        <v>0</v>
      </c>
      <c r="D99" s="19">
        <f t="shared" si="11"/>
        <v>0</v>
      </c>
      <c r="E99" s="19">
        <f t="shared" si="11"/>
        <v>0</v>
      </c>
      <c r="F99" s="19">
        <f t="shared" si="11"/>
        <v>0</v>
      </c>
      <c r="G99" s="19">
        <f t="shared" si="11"/>
        <v>0</v>
      </c>
      <c r="H99" s="19">
        <f t="shared" si="11"/>
        <v>0</v>
      </c>
      <c r="I99" s="19">
        <f t="shared" si="11"/>
        <v>94100</v>
      </c>
      <c r="J99" s="19">
        <f t="shared" si="11"/>
        <v>45660</v>
      </c>
      <c r="K99" s="19">
        <f t="shared" si="11"/>
        <v>0</v>
      </c>
      <c r="L99" s="19">
        <f t="shared" si="11"/>
        <v>0</v>
      </c>
      <c r="M99" s="19">
        <f t="shared" si="11"/>
        <v>0</v>
      </c>
      <c r="N99" s="19">
        <f t="shared" si="3"/>
        <v>45660</v>
      </c>
      <c r="O99" s="19">
        <f t="shared" si="3"/>
        <v>94100</v>
      </c>
      <c r="P99" s="19">
        <f t="shared" si="10"/>
        <v>139760</v>
      </c>
    </row>
    <row r="100" spans="1:18" s="20" customFormat="1" x14ac:dyDescent="0.25">
      <c r="A100" s="9" t="s">
        <v>45</v>
      </c>
      <c r="B100" s="21"/>
      <c r="C100" s="21"/>
      <c r="D100" s="21"/>
      <c r="E100" s="21"/>
      <c r="F100" s="21"/>
      <c r="G100" s="21"/>
      <c r="H100" s="21"/>
      <c r="I100" s="21"/>
      <c r="J100" s="21">
        <v>11200</v>
      </c>
      <c r="K100" s="21"/>
      <c r="L100" s="21"/>
      <c r="M100" s="21"/>
      <c r="N100" s="21">
        <f t="shared" si="3"/>
        <v>11200</v>
      </c>
      <c r="O100" s="21"/>
      <c r="P100" s="21">
        <f t="shared" si="10"/>
        <v>11200</v>
      </c>
    </row>
    <row r="101" spans="1:18" s="20" customFormat="1" x14ac:dyDescent="0.25">
      <c r="A101" s="9" t="s">
        <v>99</v>
      </c>
      <c r="B101" s="47"/>
      <c r="C101" s="47"/>
      <c r="D101" s="47"/>
      <c r="E101" s="47"/>
      <c r="F101" s="47"/>
      <c r="G101" s="47"/>
      <c r="H101" s="47"/>
      <c r="I101" s="47"/>
      <c r="J101" s="47">
        <v>14000</v>
      </c>
      <c r="K101" s="47"/>
      <c r="L101" s="47"/>
      <c r="M101" s="47"/>
      <c r="N101" s="47">
        <f t="shared" si="3"/>
        <v>14000</v>
      </c>
      <c r="O101" s="47"/>
      <c r="P101" s="47">
        <f t="shared" si="10"/>
        <v>14000</v>
      </c>
    </row>
    <row r="102" spans="1:18" s="17" customFormat="1" x14ac:dyDescent="0.25">
      <c r="A102" s="9" t="s">
        <v>95</v>
      </c>
      <c r="B102" s="18"/>
      <c r="C102" s="18"/>
      <c r="D102" s="18"/>
      <c r="E102" s="18"/>
      <c r="F102" s="18"/>
      <c r="G102" s="18"/>
      <c r="H102" s="18"/>
      <c r="I102" s="18">
        <v>94100</v>
      </c>
      <c r="J102" s="18">
        <v>20460</v>
      </c>
      <c r="K102" s="18"/>
      <c r="L102" s="18"/>
      <c r="M102" s="18"/>
      <c r="N102" s="21">
        <f t="shared" si="3"/>
        <v>20460</v>
      </c>
      <c r="O102" s="21">
        <f t="shared" si="3"/>
        <v>94100</v>
      </c>
      <c r="P102" s="21">
        <f t="shared" si="10"/>
        <v>114560</v>
      </c>
    </row>
    <row r="103" spans="1:18" s="10" customFormat="1" ht="30" x14ac:dyDescent="0.25">
      <c r="A103" s="6" t="s">
        <v>14</v>
      </c>
      <c r="B103" s="19">
        <f t="shared" ref="B103:M103" si="12">SUM(B104:B115)</f>
        <v>431850</v>
      </c>
      <c r="C103" s="19">
        <f t="shared" si="12"/>
        <v>40000</v>
      </c>
      <c r="D103" s="19">
        <f t="shared" si="12"/>
        <v>693000</v>
      </c>
      <c r="E103" s="19">
        <f t="shared" si="12"/>
        <v>300000</v>
      </c>
      <c r="F103" s="19">
        <f t="shared" si="12"/>
        <v>831600</v>
      </c>
      <c r="G103" s="19">
        <f t="shared" si="12"/>
        <v>0</v>
      </c>
      <c r="H103" s="19">
        <f t="shared" si="12"/>
        <v>277200</v>
      </c>
      <c r="I103" s="19">
        <f t="shared" si="12"/>
        <v>665700</v>
      </c>
      <c r="J103" s="19">
        <f t="shared" si="12"/>
        <v>562500</v>
      </c>
      <c r="K103" s="19">
        <f t="shared" si="12"/>
        <v>0</v>
      </c>
      <c r="L103" s="19">
        <f t="shared" si="12"/>
        <v>385200</v>
      </c>
      <c r="M103" s="19">
        <f t="shared" si="12"/>
        <v>0</v>
      </c>
      <c r="N103" s="19">
        <f t="shared" si="3"/>
        <v>3181350</v>
      </c>
      <c r="O103" s="19">
        <f t="shared" si="3"/>
        <v>1005700</v>
      </c>
      <c r="P103" s="19">
        <f t="shared" si="10"/>
        <v>4187050</v>
      </c>
    </row>
    <row r="104" spans="1:18" s="20" customFormat="1" x14ac:dyDescent="0.25">
      <c r="A104" s="9" t="s">
        <v>31</v>
      </c>
      <c r="B104" s="21">
        <v>431850</v>
      </c>
      <c r="C104" s="21">
        <v>40000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>
        <f t="shared" si="3"/>
        <v>431850</v>
      </c>
      <c r="O104" s="21">
        <f t="shared" si="3"/>
        <v>40000</v>
      </c>
      <c r="P104" s="21">
        <f t="shared" si="10"/>
        <v>471850</v>
      </c>
    </row>
    <row r="105" spans="1:18" s="20" customFormat="1" x14ac:dyDescent="0.25">
      <c r="A105" s="9" t="s">
        <v>35</v>
      </c>
      <c r="B105" s="21"/>
      <c r="C105" s="21"/>
      <c r="D105" s="21"/>
      <c r="E105" s="21">
        <v>300000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>
        <f t="shared" si="3"/>
        <v>300000</v>
      </c>
      <c r="P105" s="21">
        <f t="shared" si="10"/>
        <v>300000</v>
      </c>
    </row>
    <row r="106" spans="1:18" s="20" customFormat="1" x14ac:dyDescent="0.25">
      <c r="A106" s="9" t="s">
        <v>72</v>
      </c>
      <c r="B106" s="21"/>
      <c r="C106" s="21"/>
      <c r="D106" s="21">
        <v>693000</v>
      </c>
      <c r="E106" s="21"/>
      <c r="F106" s="21">
        <v>831600</v>
      </c>
      <c r="G106" s="21"/>
      <c r="H106" s="21">
        <v>277200</v>
      </c>
      <c r="I106" s="21"/>
      <c r="J106" s="21">
        <v>562500</v>
      </c>
      <c r="K106" s="21"/>
      <c r="L106" s="21">
        <v>385200</v>
      </c>
      <c r="M106" s="21"/>
      <c r="N106" s="21">
        <f t="shared" si="3"/>
        <v>2749500</v>
      </c>
      <c r="O106" s="21"/>
      <c r="P106" s="21">
        <f t="shared" si="10"/>
        <v>2749500</v>
      </c>
      <c r="R106" s="47"/>
    </row>
    <row r="107" spans="1:18" s="20" customFormat="1" x14ac:dyDescent="0.25">
      <c r="A107" s="9" t="s">
        <v>40</v>
      </c>
      <c r="B107" s="21"/>
      <c r="C107" s="21"/>
      <c r="D107" s="21"/>
      <c r="E107" s="21"/>
      <c r="F107" s="21"/>
      <c r="G107" s="21"/>
      <c r="H107" s="21"/>
      <c r="I107" s="21">
        <v>300000</v>
      </c>
      <c r="J107" s="21"/>
      <c r="K107" s="21"/>
      <c r="L107" s="21"/>
      <c r="M107" s="21"/>
      <c r="N107" s="21"/>
      <c r="O107" s="21">
        <f t="shared" si="3"/>
        <v>300000</v>
      </c>
      <c r="P107" s="21">
        <f t="shared" si="10"/>
        <v>300000</v>
      </c>
    </row>
    <row r="108" spans="1:18" s="20" customFormat="1" x14ac:dyDescent="0.25">
      <c r="A108" s="9" t="s">
        <v>41</v>
      </c>
      <c r="B108" s="21"/>
      <c r="C108" s="21"/>
      <c r="D108" s="21"/>
      <c r="E108" s="21"/>
      <c r="F108" s="21"/>
      <c r="G108" s="21"/>
      <c r="H108" s="21"/>
      <c r="I108" s="21">
        <v>200000</v>
      </c>
      <c r="J108" s="21"/>
      <c r="K108" s="21"/>
      <c r="L108" s="21"/>
      <c r="M108" s="21"/>
      <c r="N108" s="21"/>
      <c r="O108" s="21">
        <f t="shared" si="3"/>
        <v>200000</v>
      </c>
      <c r="P108" s="21">
        <f t="shared" si="10"/>
        <v>200000</v>
      </c>
    </row>
    <row r="109" spans="1:18" s="20" customFormat="1" x14ac:dyDescent="0.25">
      <c r="A109" s="9" t="s">
        <v>42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8" s="20" customFormat="1" x14ac:dyDescent="0.25">
      <c r="A110" s="9" t="s">
        <v>43</v>
      </c>
      <c r="B110" s="21"/>
      <c r="C110" s="21"/>
      <c r="D110" s="21"/>
      <c r="E110" s="21"/>
      <c r="F110" s="21"/>
      <c r="G110" s="21"/>
      <c r="H110" s="21"/>
      <c r="I110" s="47">
        <v>36000</v>
      </c>
      <c r="J110" s="21"/>
      <c r="K110" s="21"/>
      <c r="L110" s="21"/>
      <c r="M110" s="21"/>
      <c r="N110" s="21"/>
      <c r="O110" s="21">
        <f t="shared" si="3"/>
        <v>36000</v>
      </c>
      <c r="P110" s="21">
        <f t="shared" si="10"/>
        <v>36000</v>
      </c>
    </row>
    <row r="111" spans="1:18" s="20" customFormat="1" x14ac:dyDescent="0.25">
      <c r="A111" s="9" t="s">
        <v>46</v>
      </c>
      <c r="B111" s="21"/>
      <c r="C111" s="21"/>
      <c r="D111" s="21"/>
      <c r="E111" s="21"/>
      <c r="F111" s="21"/>
      <c r="G111" s="21"/>
      <c r="H111" s="21"/>
      <c r="I111" s="21">
        <v>9900</v>
      </c>
      <c r="J111" s="21"/>
      <c r="K111" s="21"/>
      <c r="L111" s="21"/>
      <c r="M111" s="21"/>
      <c r="N111" s="21"/>
      <c r="O111" s="21">
        <f t="shared" si="3"/>
        <v>9900</v>
      </c>
      <c r="P111" s="21">
        <f t="shared" si="10"/>
        <v>9900</v>
      </c>
    </row>
    <row r="112" spans="1:18" s="20" customFormat="1" x14ac:dyDescent="0.25">
      <c r="A112" s="9" t="s">
        <v>47</v>
      </c>
      <c r="B112" s="21"/>
      <c r="C112" s="21"/>
      <c r="D112" s="21"/>
      <c r="E112" s="21"/>
      <c r="F112" s="21"/>
      <c r="G112" s="21"/>
      <c r="H112" s="21"/>
      <c r="I112" s="21">
        <v>9900</v>
      </c>
      <c r="J112" s="21"/>
      <c r="K112" s="21"/>
      <c r="L112" s="21"/>
      <c r="M112" s="21"/>
      <c r="N112" s="21"/>
      <c r="O112" s="21">
        <f t="shared" si="3"/>
        <v>9900</v>
      </c>
      <c r="P112" s="21">
        <f t="shared" si="10"/>
        <v>9900</v>
      </c>
    </row>
    <row r="113" spans="1:16" s="20" customFormat="1" x14ac:dyDescent="0.25">
      <c r="A113" s="9" t="s">
        <v>48</v>
      </c>
      <c r="B113" s="21"/>
      <c r="C113" s="21"/>
      <c r="D113" s="21"/>
      <c r="E113" s="21"/>
      <c r="F113" s="21"/>
      <c r="G113" s="21"/>
      <c r="H113" s="21"/>
      <c r="I113" s="21">
        <v>9900</v>
      </c>
      <c r="J113" s="21"/>
      <c r="K113" s="21"/>
      <c r="L113" s="21"/>
      <c r="M113" s="21"/>
      <c r="N113" s="21"/>
      <c r="O113" s="21">
        <f t="shared" si="3"/>
        <v>9900</v>
      </c>
      <c r="P113" s="21">
        <f t="shared" si="10"/>
        <v>9900</v>
      </c>
    </row>
    <row r="114" spans="1:16" s="20" customFormat="1" x14ac:dyDescent="0.25">
      <c r="A114" s="9" t="s">
        <v>49</v>
      </c>
      <c r="B114" s="21"/>
      <c r="C114" s="21"/>
      <c r="D114" s="21"/>
      <c r="E114" s="21"/>
      <c r="F114" s="21"/>
      <c r="G114" s="21"/>
      <c r="H114" s="21"/>
      <c r="I114" s="21">
        <v>100000</v>
      </c>
      <c r="J114" s="21"/>
      <c r="K114" s="21"/>
      <c r="L114" s="21"/>
      <c r="M114" s="21"/>
      <c r="N114" s="21"/>
      <c r="O114" s="21">
        <f t="shared" si="3"/>
        <v>100000</v>
      </c>
      <c r="P114" s="21">
        <f t="shared" si="10"/>
        <v>100000</v>
      </c>
    </row>
    <row r="115" spans="1:16" s="20" customFormat="1" x14ac:dyDescent="0.25">
      <c r="A115" s="9" t="s">
        <v>44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s="10" customFormat="1" ht="30" x14ac:dyDescent="0.25">
      <c r="A116" s="6" t="s">
        <v>15</v>
      </c>
      <c r="B116" s="19">
        <f t="shared" ref="B116:M116" si="13">SUM(B117:B118)</f>
        <v>0</v>
      </c>
      <c r="C116" s="19">
        <f t="shared" si="13"/>
        <v>0</v>
      </c>
      <c r="D116" s="19">
        <f t="shared" si="13"/>
        <v>0</v>
      </c>
      <c r="E116" s="19">
        <f t="shared" si="13"/>
        <v>0</v>
      </c>
      <c r="F116" s="19">
        <f t="shared" si="13"/>
        <v>0</v>
      </c>
      <c r="G116" s="19">
        <f t="shared" si="13"/>
        <v>0</v>
      </c>
      <c r="H116" s="19">
        <f t="shared" si="13"/>
        <v>0</v>
      </c>
      <c r="I116" s="19">
        <f t="shared" si="13"/>
        <v>780000</v>
      </c>
      <c r="J116" s="19">
        <f t="shared" si="13"/>
        <v>0</v>
      </c>
      <c r="K116" s="19">
        <f t="shared" si="13"/>
        <v>0</v>
      </c>
      <c r="L116" s="19">
        <f t="shared" si="13"/>
        <v>0</v>
      </c>
      <c r="M116" s="19">
        <f t="shared" si="13"/>
        <v>0</v>
      </c>
      <c r="N116" s="19">
        <f t="shared" si="3"/>
        <v>0</v>
      </c>
      <c r="O116" s="19">
        <f t="shared" si="3"/>
        <v>780000</v>
      </c>
      <c r="P116" s="19">
        <f t="shared" si="10"/>
        <v>780000</v>
      </c>
    </row>
    <row r="117" spans="1:16" s="20" customFormat="1" x14ac:dyDescent="0.25">
      <c r="A117" s="9" t="s">
        <v>32</v>
      </c>
      <c r="B117" s="21"/>
      <c r="C117" s="21"/>
      <c r="D117" s="21"/>
      <c r="E117" s="21"/>
      <c r="F117" s="21"/>
      <c r="G117" s="21"/>
      <c r="H117" s="21"/>
      <c r="I117" s="21">
        <v>500000</v>
      </c>
      <c r="J117" s="21"/>
      <c r="K117" s="21"/>
      <c r="L117" s="21"/>
      <c r="M117" s="21"/>
      <c r="N117" s="21"/>
      <c r="O117" s="21">
        <f t="shared" si="3"/>
        <v>500000</v>
      </c>
      <c r="P117" s="21">
        <f t="shared" si="10"/>
        <v>500000</v>
      </c>
    </row>
    <row r="118" spans="1:16" s="20" customFormat="1" x14ac:dyDescent="0.25">
      <c r="A118" s="9" t="s">
        <v>39</v>
      </c>
      <c r="B118" s="21"/>
      <c r="C118" s="21"/>
      <c r="D118" s="21"/>
      <c r="E118" s="21"/>
      <c r="F118" s="21"/>
      <c r="G118" s="21"/>
      <c r="H118" s="21"/>
      <c r="I118" s="21">
        <v>280000</v>
      </c>
      <c r="J118" s="21"/>
      <c r="K118" s="21"/>
      <c r="L118" s="21"/>
      <c r="M118" s="21"/>
      <c r="N118" s="21"/>
      <c r="O118" s="21">
        <f t="shared" si="3"/>
        <v>280000</v>
      </c>
      <c r="P118" s="21">
        <f t="shared" si="10"/>
        <v>280000</v>
      </c>
    </row>
    <row r="119" spans="1:16" s="10" customFormat="1" x14ac:dyDescent="0.25">
      <c r="A119" s="6" t="s">
        <v>16</v>
      </c>
      <c r="B119" s="19">
        <f>SUM(B120)</f>
        <v>0</v>
      </c>
      <c r="C119" s="19">
        <f t="shared" ref="C119:M119" si="14">SUM(C120)</f>
        <v>0</v>
      </c>
      <c r="D119" s="19">
        <f t="shared" si="14"/>
        <v>0</v>
      </c>
      <c r="E119" s="19">
        <f t="shared" si="14"/>
        <v>0</v>
      </c>
      <c r="F119" s="19">
        <f t="shared" si="14"/>
        <v>0</v>
      </c>
      <c r="G119" s="19">
        <f t="shared" si="14"/>
        <v>0</v>
      </c>
      <c r="H119" s="19">
        <f t="shared" si="14"/>
        <v>0</v>
      </c>
      <c r="I119" s="19">
        <f t="shared" si="14"/>
        <v>0</v>
      </c>
      <c r="J119" s="19">
        <f t="shared" si="14"/>
        <v>0</v>
      </c>
      <c r="K119" s="19">
        <f t="shared" si="14"/>
        <v>0</v>
      </c>
      <c r="L119" s="19">
        <f t="shared" si="14"/>
        <v>0</v>
      </c>
      <c r="M119" s="19">
        <f t="shared" si="14"/>
        <v>0</v>
      </c>
      <c r="N119" s="19">
        <f t="shared" si="3"/>
        <v>0</v>
      </c>
      <c r="O119" s="19">
        <f t="shared" si="3"/>
        <v>0</v>
      </c>
      <c r="P119" s="19">
        <f t="shared" si="10"/>
        <v>0</v>
      </c>
    </row>
    <row r="120" spans="1:16" s="17" customFormat="1" x14ac:dyDescent="0.25">
      <c r="A120" s="9" t="s">
        <v>60</v>
      </c>
      <c r="B120" s="18"/>
      <c r="C120" s="18"/>
      <c r="D120" s="18"/>
      <c r="E120" s="18"/>
      <c r="F120" s="18">
        <v>0</v>
      </c>
      <c r="G120" s="18"/>
      <c r="H120" s="18"/>
      <c r="I120" s="18"/>
      <c r="J120" s="18"/>
      <c r="K120" s="18"/>
      <c r="L120" s="18"/>
      <c r="M120" s="18"/>
      <c r="N120" s="21"/>
      <c r="O120" s="21"/>
      <c r="P120" s="21"/>
    </row>
    <row r="121" spans="1:16" s="10" customFormat="1" x14ac:dyDescent="0.25">
      <c r="A121" s="6" t="s">
        <v>17</v>
      </c>
      <c r="B121" s="19">
        <f>SUM(B122)</f>
        <v>0</v>
      </c>
      <c r="C121" s="19">
        <f t="shared" ref="C121:M121" si="15">SUM(C122)</f>
        <v>0</v>
      </c>
      <c r="D121" s="19">
        <f t="shared" si="15"/>
        <v>0</v>
      </c>
      <c r="E121" s="19">
        <f t="shared" si="15"/>
        <v>0</v>
      </c>
      <c r="F121" s="19">
        <f t="shared" si="15"/>
        <v>0</v>
      </c>
      <c r="G121" s="19">
        <f t="shared" si="15"/>
        <v>0</v>
      </c>
      <c r="H121" s="19">
        <f t="shared" si="15"/>
        <v>0</v>
      </c>
      <c r="I121" s="19">
        <f t="shared" si="15"/>
        <v>177000</v>
      </c>
      <c r="J121" s="19">
        <f t="shared" si="15"/>
        <v>0</v>
      </c>
      <c r="K121" s="19">
        <f t="shared" si="15"/>
        <v>0</v>
      </c>
      <c r="L121" s="19">
        <f t="shared" si="15"/>
        <v>0</v>
      </c>
      <c r="M121" s="19">
        <f t="shared" si="15"/>
        <v>0</v>
      </c>
      <c r="N121" s="19">
        <f t="shared" ref="N121:O125" si="16">SUM(B121,D121,F121,H121,J121,L121)</f>
        <v>0</v>
      </c>
      <c r="O121" s="19">
        <f t="shared" si="16"/>
        <v>177000</v>
      </c>
      <c r="P121" s="19">
        <f t="shared" si="10"/>
        <v>177000</v>
      </c>
    </row>
    <row r="122" spans="1:16" s="20" customFormat="1" x14ac:dyDescent="0.25">
      <c r="A122" s="9" t="s">
        <v>33</v>
      </c>
      <c r="B122" s="21"/>
      <c r="C122" s="21"/>
      <c r="D122" s="21"/>
      <c r="E122" s="21"/>
      <c r="F122" s="21"/>
      <c r="G122" s="21"/>
      <c r="H122" s="21"/>
      <c r="I122" s="21">
        <v>177000</v>
      </c>
      <c r="J122" s="21"/>
      <c r="K122" s="21"/>
      <c r="L122" s="21"/>
      <c r="M122" s="21"/>
      <c r="N122" s="21"/>
      <c r="O122" s="21">
        <f t="shared" si="16"/>
        <v>177000</v>
      </c>
      <c r="P122" s="21">
        <f t="shared" si="10"/>
        <v>177000</v>
      </c>
    </row>
    <row r="123" spans="1:16" s="10" customFormat="1" x14ac:dyDescent="0.25">
      <c r="A123" s="6" t="s">
        <v>34</v>
      </c>
      <c r="B123" s="19">
        <f>SUM(B124)</f>
        <v>43185</v>
      </c>
      <c r="C123" s="19">
        <f>SUM(C124)</f>
        <v>4000</v>
      </c>
      <c r="D123" s="19">
        <f t="shared" ref="D123:M123" si="17">SUM(D124)</f>
        <v>73924</v>
      </c>
      <c r="E123" s="19">
        <f t="shared" si="17"/>
        <v>30000</v>
      </c>
      <c r="F123" s="19">
        <f t="shared" si="17"/>
        <v>83160</v>
      </c>
      <c r="G123" s="19">
        <f t="shared" si="17"/>
        <v>0</v>
      </c>
      <c r="H123" s="19">
        <f t="shared" si="17"/>
        <v>27720</v>
      </c>
      <c r="I123" s="19">
        <f t="shared" si="17"/>
        <v>1213042.6000000001</v>
      </c>
      <c r="J123" s="19">
        <f t="shared" si="17"/>
        <v>66324</v>
      </c>
      <c r="K123" s="19">
        <f t="shared" si="17"/>
        <v>47667.200000000004</v>
      </c>
      <c r="L123" s="19">
        <f t="shared" si="17"/>
        <v>41478</v>
      </c>
      <c r="M123" s="19">
        <f t="shared" si="17"/>
        <v>0</v>
      </c>
      <c r="N123" s="19">
        <f t="shared" si="16"/>
        <v>335791</v>
      </c>
      <c r="O123" s="19">
        <f t="shared" si="16"/>
        <v>1294709.8</v>
      </c>
      <c r="P123" s="19">
        <f t="shared" si="10"/>
        <v>1630500.8</v>
      </c>
    </row>
    <row r="124" spans="1:16" s="14" customFormat="1" x14ac:dyDescent="0.25">
      <c r="A124" s="12">
        <v>0.1</v>
      </c>
      <c r="B124" s="13">
        <f>SUM(B121,B119,B116,B103,B99,B97,B40,B35,B17,B8,B5)*0.1</f>
        <v>43185</v>
      </c>
      <c r="C124" s="13">
        <f>SUM(C121,C119,C116,C103,C99,C97,C40,C35,C17,C8,C5)*0.1</f>
        <v>4000</v>
      </c>
      <c r="D124" s="13">
        <f>SUM(D121,D119,D116,D103,D99,D97,D40,D35,D17,D8,D5)*0.1</f>
        <v>73924</v>
      </c>
      <c r="E124" s="13">
        <f>SUM(E121,E119,E116,E103,E99,E97,E40,E35,E17,E8,E5)*0.1</f>
        <v>30000</v>
      </c>
      <c r="F124" s="13">
        <f>SUM(F121,F119,F116,F103,F99,F97,F40,F35,F17,F8,F5)*0.1</f>
        <v>83160</v>
      </c>
      <c r="G124" s="13"/>
      <c r="H124" s="13">
        <f>SUM(H121,H119,H116,H103,H99,H97,H40,H35,H17,H8,H5)*0.1</f>
        <v>27720</v>
      </c>
      <c r="I124" s="13">
        <f>SUM(I121,I119,I116,I103,I99,I97,I40,I35,I17,I8,I5)*0.1</f>
        <v>1213042.6000000001</v>
      </c>
      <c r="J124" s="13">
        <f>SUM(J121,J119,J116,J103,J99,J97,J40,J35,J17,J8,J5)*0.1</f>
        <v>66324</v>
      </c>
      <c r="K124" s="13">
        <f>SUM(K121,K119,K116,K103,K99,K97,K40,K35,K17,K8,K5)*0.1</f>
        <v>47667.200000000004</v>
      </c>
      <c r="L124" s="13">
        <f>SUM(L121,L119,L116,L103,L99,L97,L40,L35,L17,L8,L5)*0.1</f>
        <v>41478</v>
      </c>
      <c r="M124" s="13"/>
      <c r="N124" s="21">
        <f>SUM(B124,D124,F124,H124,J124,L124)</f>
        <v>335791</v>
      </c>
      <c r="O124" s="21">
        <f>SUM(C124,E124,G124,I124,K124,M124)</f>
        <v>1294709.8</v>
      </c>
      <c r="P124" s="11">
        <f>SUM(N124,O124)</f>
        <v>1630500.8</v>
      </c>
    </row>
    <row r="125" spans="1:16" s="28" customFormat="1" x14ac:dyDescent="0.25">
      <c r="A125" s="34" t="s">
        <v>6</v>
      </c>
      <c r="B125" s="35">
        <f t="shared" ref="B125:M125" si="18">SUM(B123,B121,B119,B116,B103,B99,B97,B40,B35,B17,B8,B5)</f>
        <v>475035</v>
      </c>
      <c r="C125" s="35">
        <f t="shared" si="18"/>
        <v>44000</v>
      </c>
      <c r="D125" s="35">
        <f t="shared" si="18"/>
        <v>813164</v>
      </c>
      <c r="E125" s="35">
        <f t="shared" si="18"/>
        <v>330000</v>
      </c>
      <c r="F125" s="35">
        <f t="shared" si="18"/>
        <v>914760</v>
      </c>
      <c r="G125" s="35">
        <f t="shared" si="18"/>
        <v>0</v>
      </c>
      <c r="H125" s="35">
        <f t="shared" si="18"/>
        <v>304920</v>
      </c>
      <c r="I125" s="35">
        <f t="shared" si="18"/>
        <v>13343468.6</v>
      </c>
      <c r="J125" s="35">
        <f t="shared" si="18"/>
        <v>729564</v>
      </c>
      <c r="K125" s="35">
        <f t="shared" si="18"/>
        <v>524339.19999999995</v>
      </c>
      <c r="L125" s="35">
        <f t="shared" si="18"/>
        <v>456258</v>
      </c>
      <c r="M125" s="35">
        <f t="shared" si="18"/>
        <v>0</v>
      </c>
      <c r="N125" s="35">
        <f t="shared" si="16"/>
        <v>3693701</v>
      </c>
      <c r="O125" s="35">
        <f t="shared" si="16"/>
        <v>14241807.799999999</v>
      </c>
      <c r="P125" s="35">
        <f>SUM(N125,O125)</f>
        <v>17935508.799999997</v>
      </c>
    </row>
    <row r="126" spans="1:16" s="29" customFormat="1" x14ac:dyDescent="0.25">
      <c r="A126" s="36" t="s">
        <v>73</v>
      </c>
      <c r="B126" s="37">
        <f>SUM(B125)-B123</f>
        <v>431850</v>
      </c>
      <c r="C126" s="37">
        <f t="shared" ref="C126:P126" si="19">SUM(C125)-C123</f>
        <v>40000</v>
      </c>
      <c r="D126" s="37">
        <f t="shared" si="19"/>
        <v>739240</v>
      </c>
      <c r="E126" s="37">
        <f t="shared" si="19"/>
        <v>300000</v>
      </c>
      <c r="F126" s="37">
        <f t="shared" si="19"/>
        <v>831600</v>
      </c>
      <c r="G126" s="37">
        <f t="shared" si="19"/>
        <v>0</v>
      </c>
      <c r="H126" s="37">
        <f t="shared" si="19"/>
        <v>277200</v>
      </c>
      <c r="I126" s="37">
        <f>SUM(I125)-I123</f>
        <v>12130426</v>
      </c>
      <c r="J126" s="37">
        <f t="shared" si="19"/>
        <v>663240</v>
      </c>
      <c r="K126" s="37">
        <f t="shared" si="19"/>
        <v>476671.99999999994</v>
      </c>
      <c r="L126" s="37">
        <f t="shared" si="19"/>
        <v>414780</v>
      </c>
      <c r="M126" s="37">
        <f t="shared" si="19"/>
        <v>0</v>
      </c>
      <c r="N126" s="37">
        <f t="shared" si="19"/>
        <v>3357910</v>
      </c>
      <c r="O126" s="37">
        <f t="shared" si="19"/>
        <v>12947097.999999998</v>
      </c>
      <c r="P126" s="37">
        <f t="shared" si="19"/>
        <v>16305007.999999996</v>
      </c>
    </row>
  </sheetData>
  <sheetProtection algorithmName="SHA-512" hashValue="MlQmvvSBbU6+EgF8Lo8Apn9W8yqiwaFxNn7CQ1FDKMU3K5qdltCear2pormEtpbnLgQIEdEUh5h7P5j3eXEyrA==" saltValue="6EoXA2Mv2KAWo2h37gYSHg==" spinCount="100000" sheet="1" deleteColumns="0" deleteRows="0"/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11.42578125" defaultRowHeight="15" x14ac:dyDescent="0.25"/>
  <cols>
    <col min="1" max="1" width="23.7109375" style="1" customWidth="1"/>
    <col min="2" max="13" width="9.7109375" customWidth="1"/>
    <col min="14" max="16" width="10.28515625" customWidth="1"/>
  </cols>
  <sheetData>
    <row r="1" spans="1:16" s="22" customFormat="1" ht="30" customHeight="1" x14ac:dyDescent="0.25">
      <c r="A1" s="4"/>
      <c r="B1" s="60" t="s">
        <v>0</v>
      </c>
      <c r="C1" s="60"/>
      <c r="D1" s="61" t="s">
        <v>1</v>
      </c>
      <c r="E1" s="61"/>
      <c r="F1" s="60" t="s">
        <v>2</v>
      </c>
      <c r="G1" s="60"/>
      <c r="H1" s="61" t="s">
        <v>3</v>
      </c>
      <c r="I1" s="61"/>
      <c r="J1" s="60" t="s">
        <v>4</v>
      </c>
      <c r="K1" s="60"/>
      <c r="L1" s="61" t="s">
        <v>5</v>
      </c>
      <c r="M1" s="61"/>
      <c r="N1" s="60" t="s">
        <v>6</v>
      </c>
      <c r="O1" s="60"/>
    </row>
    <row r="2" spans="1:16" s="22" customFormat="1" ht="30" customHeight="1" x14ac:dyDescent="0.25">
      <c r="A2" s="4"/>
      <c r="B2" s="22" t="s">
        <v>18</v>
      </c>
      <c r="C2" s="26" t="s">
        <v>19</v>
      </c>
      <c r="D2" s="23" t="s">
        <v>18</v>
      </c>
      <c r="E2" s="23" t="s">
        <v>19</v>
      </c>
      <c r="F2" s="23" t="s">
        <v>18</v>
      </c>
      <c r="G2" s="23" t="s">
        <v>19</v>
      </c>
      <c r="H2" s="23" t="s">
        <v>18</v>
      </c>
      <c r="I2" s="23" t="s">
        <v>19</v>
      </c>
      <c r="J2" s="23" t="s">
        <v>18</v>
      </c>
      <c r="K2" s="23" t="s">
        <v>19</v>
      </c>
      <c r="L2" s="23" t="s">
        <v>18</v>
      </c>
      <c r="M2" s="23" t="s">
        <v>19</v>
      </c>
      <c r="N2" s="23" t="s">
        <v>18</v>
      </c>
      <c r="O2" s="23" t="s">
        <v>19</v>
      </c>
      <c r="P2" s="22" t="s">
        <v>6</v>
      </c>
    </row>
    <row r="3" spans="1:16" s="28" customFormat="1" ht="15" customHeight="1" x14ac:dyDescent="0.25">
      <c r="A3" s="30" t="s">
        <v>6</v>
      </c>
      <c r="B3" s="31">
        <f>B125</f>
        <v>475035</v>
      </c>
      <c r="C3" s="31">
        <f t="shared" ref="C3:P3" si="0">C125</f>
        <v>44000</v>
      </c>
      <c r="D3" s="31">
        <f t="shared" si="0"/>
        <v>527648</v>
      </c>
      <c r="E3" s="31">
        <f t="shared" si="0"/>
        <v>137500</v>
      </c>
      <c r="F3" s="31">
        <f t="shared" si="0"/>
        <v>711480</v>
      </c>
      <c r="G3" s="31">
        <f t="shared" si="0"/>
        <v>0</v>
      </c>
      <c r="H3" s="31">
        <f t="shared" si="0"/>
        <v>304920</v>
      </c>
      <c r="I3" s="31">
        <f t="shared" si="0"/>
        <v>8405507</v>
      </c>
      <c r="J3" s="31">
        <f t="shared" si="0"/>
        <v>486772</v>
      </c>
      <c r="K3" s="31">
        <f t="shared" si="0"/>
        <v>465379.2</v>
      </c>
      <c r="L3" s="31">
        <f t="shared" si="0"/>
        <v>436161</v>
      </c>
      <c r="M3" s="31">
        <f t="shared" si="0"/>
        <v>0</v>
      </c>
      <c r="N3" s="31">
        <f t="shared" si="0"/>
        <v>2942016</v>
      </c>
      <c r="O3" s="31">
        <f t="shared" si="0"/>
        <v>9052386.1999999993</v>
      </c>
      <c r="P3" s="31">
        <f t="shared" si="0"/>
        <v>11994402.199999999</v>
      </c>
    </row>
    <row r="4" spans="1:16" s="29" customFormat="1" ht="15" customHeight="1" x14ac:dyDescent="0.25">
      <c r="A4" s="32" t="s">
        <v>73</v>
      </c>
      <c r="B4" s="33">
        <f>B126</f>
        <v>431850</v>
      </c>
      <c r="C4" s="33">
        <f t="shared" ref="C4:P4" si="1">C126</f>
        <v>40000</v>
      </c>
      <c r="D4" s="33">
        <f t="shared" si="1"/>
        <v>479680</v>
      </c>
      <c r="E4" s="33">
        <f t="shared" si="1"/>
        <v>125000</v>
      </c>
      <c r="F4" s="33">
        <f t="shared" si="1"/>
        <v>646800</v>
      </c>
      <c r="G4" s="33">
        <f t="shared" si="1"/>
        <v>0</v>
      </c>
      <c r="H4" s="33">
        <f t="shared" si="1"/>
        <v>277200</v>
      </c>
      <c r="I4" s="33">
        <f t="shared" si="1"/>
        <v>7641370</v>
      </c>
      <c r="J4" s="33">
        <f t="shared" si="1"/>
        <v>442520</v>
      </c>
      <c r="K4" s="33">
        <f t="shared" si="1"/>
        <v>423072</v>
      </c>
      <c r="L4" s="33">
        <f t="shared" si="1"/>
        <v>396510</v>
      </c>
      <c r="M4" s="33">
        <f t="shared" si="1"/>
        <v>0</v>
      </c>
      <c r="N4" s="33">
        <f t="shared" si="1"/>
        <v>2674560</v>
      </c>
      <c r="O4" s="33">
        <f t="shared" si="1"/>
        <v>8229441.9999999991</v>
      </c>
      <c r="P4" s="33">
        <f t="shared" si="1"/>
        <v>10904002</v>
      </c>
    </row>
    <row r="5" spans="1:16" s="10" customFormat="1" ht="15" customHeight="1" x14ac:dyDescent="0.25">
      <c r="A5" s="6" t="s">
        <v>7</v>
      </c>
      <c r="B5" s="19">
        <f t="shared" ref="B5:M5" si="2">SUM(B6:B7)</f>
        <v>0</v>
      </c>
      <c r="C5" s="19">
        <f t="shared" si="2"/>
        <v>0</v>
      </c>
      <c r="D5" s="19">
        <f t="shared" si="2"/>
        <v>0</v>
      </c>
      <c r="E5" s="19">
        <f t="shared" si="2"/>
        <v>0</v>
      </c>
      <c r="F5" s="19">
        <f t="shared" si="2"/>
        <v>0</v>
      </c>
      <c r="G5" s="19">
        <f t="shared" si="2"/>
        <v>0</v>
      </c>
      <c r="H5" s="19">
        <f t="shared" si="2"/>
        <v>0</v>
      </c>
      <c r="I5" s="19">
        <f t="shared" si="2"/>
        <v>2326070</v>
      </c>
      <c r="J5" s="19">
        <f t="shared" si="2"/>
        <v>0</v>
      </c>
      <c r="K5" s="19">
        <f t="shared" si="2"/>
        <v>423072</v>
      </c>
      <c r="L5" s="19">
        <f t="shared" si="2"/>
        <v>0</v>
      </c>
      <c r="M5" s="19">
        <f t="shared" si="2"/>
        <v>0</v>
      </c>
      <c r="N5" s="19">
        <f>SUM(B5,D5,F5,H5,J5,L5)</f>
        <v>0</v>
      </c>
      <c r="O5" s="19">
        <f>SUM(C5,E5,G5,I5,K5,M5)</f>
        <v>2749142</v>
      </c>
      <c r="P5" s="19">
        <f>SUM(N5,O5)</f>
        <v>2749142</v>
      </c>
    </row>
    <row r="6" spans="1:16" s="2" customFormat="1" ht="15" customHeight="1" x14ac:dyDescent="0.25">
      <c r="A6" s="3" t="s">
        <v>29</v>
      </c>
      <c r="B6" s="5"/>
      <c r="C6" s="5"/>
      <c r="D6" s="5"/>
      <c r="E6" s="5"/>
      <c r="F6" s="5"/>
      <c r="G6" s="5"/>
      <c r="H6" s="5"/>
      <c r="I6" s="5">
        <f>'World Class'!I6</f>
        <v>1885446</v>
      </c>
      <c r="J6" s="5"/>
      <c r="K6" s="5">
        <v>423072</v>
      </c>
      <c r="L6" s="5"/>
      <c r="M6" s="5"/>
      <c r="N6" s="47"/>
      <c r="O6" s="47">
        <f t="shared" ref="N6:O119" si="3">SUM(C6,E6,G6,I6,K6,M6)</f>
        <v>2308518</v>
      </c>
      <c r="P6" s="47">
        <f t="shared" ref="P6:P67" si="4">SUM(N6,O6)</f>
        <v>2308518</v>
      </c>
    </row>
    <row r="7" spans="1:16" s="2" customFormat="1" ht="15" customHeight="1" x14ac:dyDescent="0.25">
      <c r="A7" s="3" t="s">
        <v>30</v>
      </c>
      <c r="B7" s="5"/>
      <c r="C7" s="5"/>
      <c r="D7" s="5"/>
      <c r="E7" s="5"/>
      <c r="F7" s="5"/>
      <c r="G7" s="5"/>
      <c r="H7" s="5"/>
      <c r="I7" s="5">
        <v>440624</v>
      </c>
      <c r="J7" s="5"/>
      <c r="K7" s="5"/>
      <c r="L7" s="5"/>
      <c r="M7" s="5"/>
      <c r="N7" s="47"/>
      <c r="O7" s="47">
        <f t="shared" si="3"/>
        <v>440624</v>
      </c>
      <c r="P7" s="47">
        <f t="shared" si="4"/>
        <v>440624</v>
      </c>
    </row>
    <row r="8" spans="1:16" s="10" customFormat="1" ht="15" customHeight="1" x14ac:dyDescent="0.25">
      <c r="A8" s="6" t="s">
        <v>8</v>
      </c>
      <c r="B8" s="19">
        <f>SUM(B9:B16)</f>
        <v>0</v>
      </c>
      <c r="C8" s="19">
        <f t="shared" ref="C8:M8" si="5">SUM(C9:C16)</f>
        <v>0</v>
      </c>
      <c r="D8" s="19">
        <f t="shared" si="5"/>
        <v>0</v>
      </c>
      <c r="E8" s="19">
        <f t="shared" si="5"/>
        <v>0</v>
      </c>
      <c r="F8" s="19">
        <f t="shared" si="5"/>
        <v>0</v>
      </c>
      <c r="G8" s="19">
        <f t="shared" si="5"/>
        <v>0</v>
      </c>
      <c r="H8" s="19">
        <f t="shared" si="5"/>
        <v>0</v>
      </c>
      <c r="I8" s="19">
        <f t="shared" si="5"/>
        <v>2643000</v>
      </c>
      <c r="J8" s="19">
        <f t="shared" si="5"/>
        <v>0</v>
      </c>
      <c r="K8" s="19">
        <f t="shared" si="5"/>
        <v>0</v>
      </c>
      <c r="L8" s="19">
        <f t="shared" si="5"/>
        <v>0</v>
      </c>
      <c r="M8" s="19">
        <f t="shared" si="5"/>
        <v>0</v>
      </c>
      <c r="N8" s="19">
        <f t="shared" si="3"/>
        <v>0</v>
      </c>
      <c r="O8" s="19">
        <f t="shared" si="3"/>
        <v>2643000</v>
      </c>
      <c r="P8" s="19">
        <f t="shared" si="4"/>
        <v>2643000</v>
      </c>
    </row>
    <row r="9" spans="1:16" s="2" customFormat="1" ht="15" customHeight="1" x14ac:dyDescent="0.25">
      <c r="A9" s="3" t="s">
        <v>20</v>
      </c>
      <c r="B9" s="5"/>
      <c r="C9" s="5"/>
      <c r="D9" s="5"/>
      <c r="E9" s="5"/>
      <c r="F9" s="5"/>
      <c r="G9" s="5"/>
      <c r="H9" s="5"/>
      <c r="I9" s="5">
        <v>194000</v>
      </c>
      <c r="J9" s="5"/>
      <c r="K9" s="5"/>
      <c r="L9" s="5"/>
      <c r="M9" s="5"/>
      <c r="N9" s="47"/>
      <c r="O9" s="47">
        <f t="shared" si="3"/>
        <v>194000</v>
      </c>
      <c r="P9" s="47">
        <f t="shared" si="4"/>
        <v>194000</v>
      </c>
    </row>
    <row r="10" spans="1:16" s="2" customFormat="1" ht="15" customHeight="1" x14ac:dyDescent="0.25">
      <c r="A10" s="3" t="s">
        <v>21</v>
      </c>
      <c r="B10" s="5"/>
      <c r="C10" s="5"/>
      <c r="D10" s="5"/>
      <c r="E10" s="5"/>
      <c r="F10" s="5"/>
      <c r="G10" s="5"/>
      <c r="H10" s="5"/>
      <c r="I10" s="5">
        <v>98000</v>
      </c>
      <c r="J10" s="5"/>
      <c r="K10" s="5"/>
      <c r="L10" s="5"/>
      <c r="M10" s="5"/>
      <c r="N10" s="47"/>
      <c r="O10" s="47">
        <f t="shared" si="3"/>
        <v>98000</v>
      </c>
      <c r="P10" s="47">
        <f t="shared" si="4"/>
        <v>98000</v>
      </c>
    </row>
    <row r="11" spans="1:16" s="2" customFormat="1" ht="15" customHeight="1" x14ac:dyDescent="0.25">
      <c r="A11" s="3" t="s">
        <v>22</v>
      </c>
      <c r="B11" s="5"/>
      <c r="C11" s="5"/>
      <c r="D11" s="5"/>
      <c r="E11" s="5"/>
      <c r="F11" s="5"/>
      <c r="G11" s="5"/>
      <c r="H11" s="5"/>
      <c r="I11" s="5">
        <v>324000</v>
      </c>
      <c r="J11" s="5"/>
      <c r="K11" s="5"/>
      <c r="L11" s="5"/>
      <c r="M11" s="5"/>
      <c r="N11" s="47"/>
      <c r="O11" s="47">
        <f t="shared" si="3"/>
        <v>324000</v>
      </c>
      <c r="P11" s="47">
        <f t="shared" si="4"/>
        <v>324000</v>
      </c>
    </row>
    <row r="12" spans="1:16" s="2" customFormat="1" ht="15" customHeight="1" x14ac:dyDescent="0.25">
      <c r="A12" s="3" t="s">
        <v>23</v>
      </c>
      <c r="B12" s="5"/>
      <c r="C12" s="5"/>
      <c r="D12" s="5"/>
      <c r="E12" s="5"/>
      <c r="F12" s="5"/>
      <c r="G12" s="5"/>
      <c r="H12" s="5"/>
      <c r="I12" s="5">
        <v>297000</v>
      </c>
      <c r="J12" s="5"/>
      <c r="K12" s="5"/>
      <c r="L12" s="5"/>
      <c r="M12" s="5"/>
      <c r="N12" s="47"/>
      <c r="O12" s="47">
        <f t="shared" si="3"/>
        <v>297000</v>
      </c>
      <c r="P12" s="47">
        <f t="shared" si="4"/>
        <v>297000</v>
      </c>
    </row>
    <row r="13" spans="1:16" s="2" customFormat="1" ht="15" customHeight="1" x14ac:dyDescent="0.25">
      <c r="A13" s="3" t="s">
        <v>24</v>
      </c>
      <c r="B13" s="5"/>
      <c r="C13" s="5"/>
      <c r="D13" s="5"/>
      <c r="E13" s="5"/>
      <c r="F13" s="5"/>
      <c r="G13" s="5"/>
      <c r="H13" s="5"/>
      <c r="I13" s="5">
        <v>1470000</v>
      </c>
      <c r="J13" s="5"/>
      <c r="K13" s="5"/>
      <c r="L13" s="5"/>
      <c r="M13" s="5"/>
      <c r="N13" s="47"/>
      <c r="O13" s="47">
        <f t="shared" si="3"/>
        <v>1470000</v>
      </c>
      <c r="P13" s="47">
        <f t="shared" si="4"/>
        <v>1470000</v>
      </c>
    </row>
    <row r="14" spans="1:16" s="2" customFormat="1" ht="15" customHeight="1" x14ac:dyDescent="0.25">
      <c r="A14" s="3" t="s">
        <v>25</v>
      </c>
      <c r="B14" s="5"/>
      <c r="C14" s="5"/>
      <c r="D14" s="5"/>
      <c r="E14" s="5"/>
      <c r="F14" s="5"/>
      <c r="G14" s="5"/>
      <c r="H14" s="5"/>
      <c r="I14" s="47">
        <v>230000</v>
      </c>
      <c r="J14" s="5"/>
      <c r="K14" s="5"/>
      <c r="L14" s="5"/>
      <c r="M14" s="5"/>
      <c r="N14" s="47"/>
      <c r="O14" s="47">
        <f t="shared" si="3"/>
        <v>230000</v>
      </c>
      <c r="P14" s="47">
        <f t="shared" si="4"/>
        <v>230000</v>
      </c>
    </row>
    <row r="15" spans="1:16" s="2" customFormat="1" ht="15" customHeight="1" x14ac:dyDescent="0.25">
      <c r="A15" s="3" t="s">
        <v>91</v>
      </c>
      <c r="B15" s="5"/>
      <c r="C15" s="5"/>
      <c r="D15" s="5"/>
      <c r="E15" s="5"/>
      <c r="F15" s="5"/>
      <c r="G15" s="5"/>
      <c r="H15" s="5"/>
      <c r="I15" s="5">
        <v>30000</v>
      </c>
      <c r="J15" s="5"/>
      <c r="K15" s="5"/>
      <c r="L15" s="5"/>
      <c r="M15" s="5"/>
      <c r="N15" s="47"/>
      <c r="O15" s="47">
        <f t="shared" si="3"/>
        <v>30000</v>
      </c>
      <c r="P15" s="47">
        <f t="shared" si="4"/>
        <v>30000</v>
      </c>
    </row>
    <row r="16" spans="1:16" s="2" customFormat="1" ht="15" customHeight="1" x14ac:dyDescent="0.25">
      <c r="A16" s="3" t="s">
        <v>26</v>
      </c>
      <c r="B16" s="5"/>
      <c r="C16" s="5"/>
      <c r="D16" s="5"/>
      <c r="E16" s="5"/>
      <c r="F16" s="5"/>
      <c r="G16" s="5"/>
      <c r="H16" s="5"/>
      <c r="I16" s="47"/>
      <c r="J16" s="5"/>
      <c r="K16" s="5"/>
      <c r="L16" s="5"/>
      <c r="M16" s="5"/>
      <c r="N16" s="47"/>
      <c r="O16" s="47"/>
      <c r="P16" s="47"/>
    </row>
    <row r="17" spans="1:16" s="10" customFormat="1" ht="15" customHeight="1" x14ac:dyDescent="0.25">
      <c r="A17" s="6" t="s">
        <v>9</v>
      </c>
      <c r="B17" s="19">
        <f t="shared" ref="B17:M17" si="6">SUM(B18:B34)</f>
        <v>0</v>
      </c>
      <c r="C17" s="19">
        <f t="shared" si="6"/>
        <v>0</v>
      </c>
      <c r="D17" s="19">
        <f t="shared" si="6"/>
        <v>17680</v>
      </c>
      <c r="E17" s="19">
        <f t="shared" si="6"/>
        <v>0</v>
      </c>
      <c r="F17" s="19">
        <f t="shared" si="6"/>
        <v>0</v>
      </c>
      <c r="G17" s="19">
        <f t="shared" si="6"/>
        <v>0</v>
      </c>
      <c r="H17" s="19">
        <f t="shared" si="6"/>
        <v>0</v>
      </c>
      <c r="I17" s="19">
        <f t="shared" si="6"/>
        <v>440000</v>
      </c>
      <c r="J17" s="19">
        <f t="shared" si="6"/>
        <v>21060</v>
      </c>
      <c r="K17" s="19">
        <f t="shared" si="6"/>
        <v>0</v>
      </c>
      <c r="L17" s="19">
        <f t="shared" si="6"/>
        <v>11310</v>
      </c>
      <c r="M17" s="19">
        <f t="shared" si="6"/>
        <v>0</v>
      </c>
      <c r="N17" s="19">
        <f>SUM(B17,D17,F17,H17,J17,L17)</f>
        <v>50050</v>
      </c>
      <c r="O17" s="19">
        <f t="shared" si="3"/>
        <v>440000</v>
      </c>
      <c r="P17" s="19">
        <f>SUM(N17,O17)</f>
        <v>490050</v>
      </c>
    </row>
    <row r="18" spans="1:16" s="17" customFormat="1" ht="15" customHeight="1" x14ac:dyDescent="0.25">
      <c r="A18" s="20" t="s">
        <v>50</v>
      </c>
      <c r="B18" s="18"/>
      <c r="C18" s="18"/>
      <c r="D18" s="18"/>
      <c r="E18" s="18"/>
      <c r="G18" s="18"/>
      <c r="H18" s="18"/>
      <c r="I18" s="18"/>
      <c r="J18" s="18"/>
      <c r="K18" s="18"/>
      <c r="L18" s="18"/>
      <c r="M18" s="18"/>
      <c r="N18" s="21"/>
      <c r="O18" s="21"/>
      <c r="P18" s="21"/>
    </row>
    <row r="19" spans="1:16" s="17" customFormat="1" ht="15" customHeight="1" x14ac:dyDescent="0.25">
      <c r="A19" s="20" t="s">
        <v>51</v>
      </c>
      <c r="B19" s="18"/>
      <c r="C19" s="18"/>
      <c r="D19" s="18"/>
      <c r="E19" s="18"/>
      <c r="G19" s="18"/>
      <c r="H19" s="18"/>
      <c r="I19" s="18"/>
      <c r="J19" s="18"/>
      <c r="K19" s="18"/>
      <c r="L19" s="18"/>
      <c r="M19" s="18"/>
      <c r="N19" s="21"/>
      <c r="O19" s="21"/>
      <c r="P19" s="21"/>
    </row>
    <row r="20" spans="1:16" s="17" customFormat="1" ht="15" customHeight="1" x14ac:dyDescent="0.25">
      <c r="A20" s="20" t="s">
        <v>52</v>
      </c>
      <c r="B20" s="18"/>
      <c r="C20" s="18"/>
      <c r="D20" s="18"/>
      <c r="E20" s="18"/>
      <c r="G20" s="18"/>
      <c r="H20" s="18"/>
      <c r="I20" s="18"/>
      <c r="J20" s="18"/>
      <c r="K20" s="18"/>
      <c r="L20" s="18"/>
      <c r="M20" s="18"/>
      <c r="N20" s="21"/>
      <c r="O20" s="21"/>
      <c r="P20" s="21"/>
    </row>
    <row r="21" spans="1:16" s="17" customFormat="1" ht="15" customHeight="1" x14ac:dyDescent="0.25">
      <c r="A21" s="20" t="s">
        <v>75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1"/>
      <c r="O21" s="21"/>
      <c r="P21" s="21"/>
    </row>
    <row r="22" spans="1:16" s="17" customFormat="1" ht="15" customHeight="1" x14ac:dyDescent="0.25">
      <c r="A22" s="20"/>
      <c r="B22" s="18"/>
      <c r="C22" s="18"/>
      <c r="D22" s="18"/>
      <c r="E22" s="18"/>
      <c r="G22" s="18"/>
      <c r="H22" s="18"/>
      <c r="I22" s="18"/>
      <c r="J22" s="18"/>
      <c r="K22" s="18"/>
      <c r="L22" s="18"/>
      <c r="M22" s="18"/>
      <c r="N22" s="21"/>
      <c r="O22" s="21"/>
      <c r="P22" s="21"/>
    </row>
    <row r="23" spans="1:16" s="17" customFormat="1" ht="15" customHeight="1" x14ac:dyDescent="0.25">
      <c r="A23" s="20" t="s">
        <v>53</v>
      </c>
      <c r="B23" s="18"/>
      <c r="C23" s="18"/>
      <c r="D23" s="18">
        <v>13600</v>
      </c>
      <c r="E23" s="18"/>
      <c r="G23" s="18"/>
      <c r="H23" s="18"/>
      <c r="I23" s="18">
        <v>195000</v>
      </c>
      <c r="J23" s="18">
        <v>16200</v>
      </c>
      <c r="K23" s="18"/>
      <c r="L23" s="18">
        <v>8700</v>
      </c>
      <c r="M23" s="18"/>
      <c r="N23" s="21">
        <f t="shared" si="3"/>
        <v>38500</v>
      </c>
      <c r="O23" s="21">
        <f t="shared" si="3"/>
        <v>195000</v>
      </c>
      <c r="P23" s="21">
        <f t="shared" si="4"/>
        <v>233500</v>
      </c>
    </row>
    <row r="24" spans="1:16" s="17" customFormat="1" ht="15" customHeight="1" x14ac:dyDescent="0.25">
      <c r="A24" s="20" t="s">
        <v>54</v>
      </c>
      <c r="B24" s="18"/>
      <c r="C24" s="18"/>
      <c r="D24" s="18"/>
      <c r="E24" s="18"/>
      <c r="G24" s="18"/>
      <c r="H24" s="18"/>
      <c r="I24" s="18"/>
      <c r="J24" s="18"/>
      <c r="K24" s="18"/>
      <c r="L24" s="18"/>
      <c r="M24" s="18"/>
      <c r="N24" s="21"/>
      <c r="O24" s="21"/>
      <c r="P24" s="21"/>
    </row>
    <row r="25" spans="1:16" s="17" customFormat="1" ht="15" customHeight="1" x14ac:dyDescent="0.25">
      <c r="A25" s="20" t="s">
        <v>55</v>
      </c>
      <c r="B25" s="18"/>
      <c r="C25" s="18"/>
      <c r="D25" s="18"/>
      <c r="E25" s="18"/>
      <c r="G25" s="18"/>
      <c r="H25" s="18"/>
      <c r="I25" s="18"/>
      <c r="J25" s="18"/>
      <c r="K25" s="18"/>
      <c r="L25" s="18"/>
      <c r="M25" s="18"/>
      <c r="N25" s="21"/>
      <c r="O25" s="21"/>
      <c r="P25" s="21"/>
    </row>
    <row r="26" spans="1:16" s="17" customFormat="1" ht="15" customHeight="1" x14ac:dyDescent="0.25">
      <c r="A26" s="20" t="s">
        <v>75</v>
      </c>
      <c r="B26" s="18"/>
      <c r="C26" s="18"/>
      <c r="D26" s="18"/>
      <c r="E26" s="18"/>
      <c r="F26" s="18"/>
      <c r="G26" s="18"/>
      <c r="H26" s="18"/>
      <c r="I26" s="18">
        <v>40000</v>
      </c>
      <c r="J26" s="18"/>
      <c r="K26" s="18"/>
      <c r="L26" s="18"/>
      <c r="M26" s="18"/>
      <c r="N26" s="21"/>
      <c r="O26" s="21">
        <f t="shared" si="3"/>
        <v>40000</v>
      </c>
      <c r="P26" s="21">
        <f t="shared" si="4"/>
        <v>40000</v>
      </c>
    </row>
    <row r="27" spans="1:16" s="17" customFormat="1" ht="15" customHeight="1" x14ac:dyDescent="0.25">
      <c r="A27" s="20"/>
      <c r="B27" s="18"/>
      <c r="C27" s="18"/>
      <c r="D27" s="18"/>
      <c r="E27" s="18"/>
      <c r="G27" s="18"/>
      <c r="H27" s="18"/>
      <c r="I27" s="18"/>
      <c r="J27" s="18"/>
      <c r="K27" s="18"/>
      <c r="L27" s="18"/>
      <c r="M27" s="18"/>
      <c r="N27" s="21"/>
      <c r="O27" s="21"/>
      <c r="P27" s="21"/>
    </row>
    <row r="28" spans="1:16" s="17" customFormat="1" ht="15" customHeight="1" x14ac:dyDescent="0.25">
      <c r="A28" s="20" t="s">
        <v>56</v>
      </c>
      <c r="B28" s="18"/>
      <c r="C28" s="18"/>
      <c r="D28" s="18"/>
      <c r="E28" s="18"/>
      <c r="G28" s="18"/>
      <c r="H28" s="18"/>
      <c r="I28" s="18"/>
      <c r="J28" s="18"/>
      <c r="K28" s="18"/>
      <c r="L28" s="18"/>
      <c r="M28" s="18"/>
      <c r="N28" s="21"/>
      <c r="O28" s="21"/>
      <c r="P28" s="21"/>
    </row>
    <row r="29" spans="1:16" s="17" customFormat="1" ht="15" customHeight="1" x14ac:dyDescent="0.25">
      <c r="A29" s="20" t="s">
        <v>57</v>
      </c>
      <c r="B29" s="18"/>
      <c r="C29" s="18"/>
      <c r="D29" s="18"/>
      <c r="E29" s="18"/>
      <c r="G29" s="18"/>
      <c r="H29" s="18"/>
      <c r="I29" s="18"/>
      <c r="J29" s="18"/>
      <c r="K29" s="18"/>
      <c r="L29" s="18"/>
      <c r="M29" s="18"/>
      <c r="N29" s="21"/>
      <c r="O29" s="21"/>
      <c r="P29" s="21"/>
    </row>
    <row r="30" spans="1:16" s="17" customFormat="1" ht="15" customHeight="1" x14ac:dyDescent="0.25">
      <c r="A30" s="20" t="s">
        <v>75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1"/>
      <c r="O30" s="21"/>
      <c r="P30" s="21"/>
    </row>
    <row r="31" spans="1:16" s="17" customFormat="1" ht="15" customHeight="1" x14ac:dyDescent="0.25">
      <c r="A31" s="20"/>
      <c r="B31" s="18"/>
      <c r="C31" s="18"/>
      <c r="D31" s="18"/>
      <c r="E31" s="18"/>
      <c r="G31" s="18"/>
      <c r="H31" s="18"/>
      <c r="I31" s="18"/>
      <c r="J31" s="18"/>
      <c r="K31" s="18"/>
      <c r="L31" s="18"/>
      <c r="M31" s="18"/>
      <c r="N31" s="21"/>
      <c r="O31" s="21"/>
      <c r="P31" s="21"/>
    </row>
    <row r="32" spans="1:16" s="17" customFormat="1" ht="15" customHeight="1" x14ac:dyDescent="0.25">
      <c r="A32" s="20" t="s">
        <v>58</v>
      </c>
      <c r="B32" s="18"/>
      <c r="C32" s="18"/>
      <c r="D32" s="18"/>
      <c r="E32" s="18"/>
      <c r="G32" s="18"/>
      <c r="H32" s="18"/>
      <c r="I32" s="18"/>
      <c r="J32" s="18"/>
      <c r="K32" s="18"/>
      <c r="L32" s="18"/>
      <c r="M32" s="18"/>
      <c r="N32" s="21"/>
      <c r="O32" s="21"/>
      <c r="P32" s="21"/>
    </row>
    <row r="33" spans="1:16" s="17" customFormat="1" ht="15" customHeight="1" x14ac:dyDescent="0.25">
      <c r="A33" s="20" t="s">
        <v>59</v>
      </c>
      <c r="B33" s="18"/>
      <c r="C33" s="18"/>
      <c r="D33" s="18">
        <v>4080</v>
      </c>
      <c r="E33" s="18"/>
      <c r="G33" s="18"/>
      <c r="H33" s="18"/>
      <c r="I33" s="18">
        <v>165000</v>
      </c>
      <c r="J33" s="18">
        <v>4860</v>
      </c>
      <c r="K33" s="18"/>
      <c r="L33" s="18">
        <v>2610</v>
      </c>
      <c r="M33" s="18"/>
      <c r="N33" s="21">
        <f t="shared" si="3"/>
        <v>11550</v>
      </c>
      <c r="O33" s="21">
        <f t="shared" si="3"/>
        <v>165000</v>
      </c>
      <c r="P33" s="21">
        <f t="shared" si="4"/>
        <v>176550</v>
      </c>
    </row>
    <row r="34" spans="1:16" s="17" customFormat="1" ht="15" customHeight="1" x14ac:dyDescent="0.25">
      <c r="A34" s="20" t="s">
        <v>75</v>
      </c>
      <c r="B34" s="18"/>
      <c r="C34" s="18"/>
      <c r="D34" s="18"/>
      <c r="E34" s="18"/>
      <c r="F34" s="18"/>
      <c r="G34" s="18"/>
      <c r="H34" s="18"/>
      <c r="I34" s="18">
        <v>40000</v>
      </c>
      <c r="J34" s="18"/>
      <c r="K34" s="18"/>
      <c r="L34" s="18"/>
      <c r="M34" s="18"/>
      <c r="N34" s="21"/>
      <c r="O34" s="21">
        <f t="shared" si="3"/>
        <v>40000</v>
      </c>
      <c r="P34" s="21">
        <f t="shared" si="4"/>
        <v>40000</v>
      </c>
    </row>
    <row r="35" spans="1:16" s="10" customFormat="1" ht="15" customHeight="1" x14ac:dyDescent="0.25">
      <c r="A35" s="6" t="s">
        <v>10</v>
      </c>
      <c r="B35" s="19">
        <f>SUM(B36:B39)</f>
        <v>0</v>
      </c>
      <c r="C35" s="19">
        <f t="shared" ref="C35:M35" si="7">SUM(C36:C39)</f>
        <v>0</v>
      </c>
      <c r="D35" s="19">
        <f t="shared" si="7"/>
        <v>0</v>
      </c>
      <c r="E35" s="19">
        <f t="shared" si="7"/>
        <v>0</v>
      </c>
      <c r="F35" s="19">
        <f t="shared" si="7"/>
        <v>0</v>
      </c>
      <c r="G35" s="19">
        <f t="shared" si="7"/>
        <v>0</v>
      </c>
      <c r="H35" s="19">
        <f t="shared" si="7"/>
        <v>0</v>
      </c>
      <c r="I35" s="19">
        <f>SUM(I36:I39)</f>
        <v>0</v>
      </c>
      <c r="J35" s="19">
        <f t="shared" si="7"/>
        <v>0</v>
      </c>
      <c r="K35" s="19">
        <f t="shared" si="7"/>
        <v>0</v>
      </c>
      <c r="L35" s="19">
        <f t="shared" si="7"/>
        <v>0</v>
      </c>
      <c r="M35" s="19">
        <f t="shared" si="7"/>
        <v>0</v>
      </c>
      <c r="N35" s="19">
        <f t="shared" si="3"/>
        <v>0</v>
      </c>
      <c r="O35" s="19">
        <f t="shared" si="3"/>
        <v>0</v>
      </c>
      <c r="P35" s="19">
        <f t="shared" si="4"/>
        <v>0</v>
      </c>
    </row>
    <row r="36" spans="1:16" s="20" customFormat="1" ht="15" customHeight="1" x14ac:dyDescent="0.25">
      <c r="A36" s="9" t="s">
        <v>36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s="20" customFormat="1" ht="15" customHeight="1" x14ac:dyDescent="0.25">
      <c r="A37" s="9" t="s">
        <v>37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20" customFormat="1" ht="15" customHeight="1" x14ac:dyDescent="0.25">
      <c r="A38" s="9" t="s">
        <v>98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20" customFormat="1" ht="15" customHeight="1" x14ac:dyDescent="0.25">
      <c r="A39" s="9" t="s">
        <v>38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0" customFormat="1" ht="30" x14ac:dyDescent="0.25">
      <c r="A40" s="6" t="s">
        <v>11</v>
      </c>
      <c r="B40" s="19">
        <f>SUM(B41:B96)</f>
        <v>0</v>
      </c>
      <c r="C40" s="19">
        <f>SUM(C41:C96)</f>
        <v>0</v>
      </c>
      <c r="D40" s="19">
        <f t="shared" ref="D40:M40" si="8">SUM(D41:D96)</f>
        <v>0</v>
      </c>
      <c r="E40" s="19">
        <f t="shared" si="8"/>
        <v>0</v>
      </c>
      <c r="F40" s="19">
        <f t="shared" si="8"/>
        <v>0</v>
      </c>
      <c r="G40" s="19">
        <f t="shared" si="8"/>
        <v>0</v>
      </c>
      <c r="H40" s="19">
        <f t="shared" si="8"/>
        <v>0</v>
      </c>
      <c r="I40" s="19">
        <f>SUM(I41:I96)</f>
        <v>1663500</v>
      </c>
      <c r="J40" s="19">
        <f t="shared" si="8"/>
        <v>0</v>
      </c>
      <c r="K40" s="19">
        <f t="shared" si="8"/>
        <v>0</v>
      </c>
      <c r="L40" s="19">
        <f t="shared" si="8"/>
        <v>0</v>
      </c>
      <c r="M40" s="19">
        <f t="shared" si="8"/>
        <v>0</v>
      </c>
      <c r="N40" s="19">
        <f>SUM(B40,D40,F40,H40,J40,L40)</f>
        <v>0</v>
      </c>
      <c r="O40" s="19">
        <f>SUM(C40,E40,G40,I40,K40,M40)</f>
        <v>1663500</v>
      </c>
      <c r="P40" s="19">
        <f>SUM(N40,O40)</f>
        <v>1663500</v>
      </c>
    </row>
    <row r="41" spans="1:16" s="20" customFormat="1" ht="28.5" customHeight="1" x14ac:dyDescent="0.25">
      <c r="A41" s="9" t="s">
        <v>27</v>
      </c>
      <c r="B41" s="21"/>
      <c r="C41" s="21"/>
      <c r="D41" s="21"/>
      <c r="E41" s="21"/>
      <c r="F41" s="21"/>
      <c r="G41" s="21"/>
      <c r="H41" s="21"/>
      <c r="I41" s="21">
        <v>20000</v>
      </c>
      <c r="J41" s="21"/>
      <c r="K41" s="21"/>
      <c r="L41" s="21"/>
      <c r="M41" s="21"/>
      <c r="N41" s="21"/>
      <c r="O41" s="21">
        <f t="shared" si="3"/>
        <v>20000</v>
      </c>
      <c r="P41" s="21">
        <f t="shared" si="4"/>
        <v>20000</v>
      </c>
    </row>
    <row r="42" spans="1:16" s="20" customFormat="1" ht="30" x14ac:dyDescent="0.25">
      <c r="A42" s="9" t="s">
        <v>28</v>
      </c>
      <c r="B42" s="21"/>
      <c r="C42" s="21"/>
      <c r="D42" s="21"/>
      <c r="E42" s="21"/>
      <c r="F42" s="21"/>
      <c r="G42" s="21"/>
      <c r="H42" s="21"/>
      <c r="I42" s="21">
        <v>20000</v>
      </c>
      <c r="J42" s="21"/>
      <c r="K42" s="21"/>
      <c r="L42" s="21"/>
      <c r="M42" s="21"/>
      <c r="N42" s="21"/>
      <c r="O42" s="21">
        <f t="shared" si="3"/>
        <v>20000</v>
      </c>
      <c r="P42" s="21">
        <f t="shared" si="4"/>
        <v>20000</v>
      </c>
    </row>
    <row r="43" spans="1:16" s="20" customFormat="1" ht="15" customHeight="1" x14ac:dyDescent="0.25">
      <c r="A43" s="9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20" customFormat="1" ht="15" customHeight="1" x14ac:dyDescent="0.25">
      <c r="A44" s="15" t="s">
        <v>61</v>
      </c>
      <c r="B44" s="21"/>
      <c r="C44" s="21"/>
      <c r="D44" s="21"/>
      <c r="E44" s="21"/>
      <c r="F44" s="17"/>
      <c r="G44" s="21"/>
      <c r="H44" s="21"/>
      <c r="I44" s="17"/>
      <c r="J44" s="17"/>
      <c r="K44" s="21"/>
      <c r="L44" s="21"/>
      <c r="M44" s="21"/>
      <c r="N44" s="21"/>
      <c r="O44" s="21"/>
      <c r="P44" s="21"/>
    </row>
    <row r="45" spans="1:16" s="20" customFormat="1" ht="15" customHeight="1" x14ac:dyDescent="0.25">
      <c r="A45" s="20" t="s">
        <v>62</v>
      </c>
      <c r="B45" s="21"/>
      <c r="C45" s="21"/>
      <c r="D45" s="21"/>
      <c r="E45" s="21"/>
      <c r="F45" s="17"/>
      <c r="G45" s="21"/>
      <c r="H45" s="21"/>
      <c r="I45" s="18"/>
      <c r="J45" s="17"/>
      <c r="K45" s="21"/>
      <c r="L45" s="21"/>
      <c r="M45" s="21"/>
      <c r="N45" s="21"/>
      <c r="O45" s="21"/>
      <c r="P45" s="21"/>
    </row>
    <row r="46" spans="1:16" s="20" customFormat="1" ht="15" customHeight="1" x14ac:dyDescent="0.25">
      <c r="A46" s="20" t="s">
        <v>63</v>
      </c>
      <c r="B46" s="21"/>
      <c r="C46" s="21"/>
      <c r="D46" s="21"/>
      <c r="E46" s="21"/>
      <c r="F46" s="17"/>
      <c r="G46" s="21"/>
      <c r="H46" s="21"/>
      <c r="I46" s="18"/>
      <c r="J46" s="17"/>
      <c r="K46" s="21"/>
      <c r="L46" s="21"/>
      <c r="M46" s="21"/>
      <c r="N46" s="21"/>
      <c r="O46" s="21"/>
      <c r="P46" s="21"/>
    </row>
    <row r="47" spans="1:16" s="20" customFormat="1" ht="15" customHeight="1" x14ac:dyDescent="0.25">
      <c r="A47" s="20" t="s">
        <v>64</v>
      </c>
      <c r="B47" s="21"/>
      <c r="C47" s="21"/>
      <c r="D47" s="21"/>
      <c r="E47" s="21"/>
      <c r="F47" s="17"/>
      <c r="G47" s="21"/>
      <c r="H47" s="21"/>
      <c r="I47" s="18"/>
      <c r="J47" s="17"/>
      <c r="K47" s="21"/>
      <c r="L47" s="21"/>
      <c r="M47" s="21"/>
      <c r="N47" s="21"/>
      <c r="O47" s="21"/>
      <c r="P47" s="21"/>
    </row>
    <row r="48" spans="1:16" s="20" customFormat="1" ht="15" customHeight="1" x14ac:dyDescent="0.25">
      <c r="A48" s="20" t="s">
        <v>65</v>
      </c>
      <c r="B48" s="21"/>
      <c r="C48" s="21"/>
      <c r="D48" s="21"/>
      <c r="E48" s="21"/>
      <c r="F48" s="17"/>
      <c r="G48" s="21"/>
      <c r="H48" s="21"/>
      <c r="I48" s="18"/>
      <c r="J48" s="17"/>
      <c r="K48" s="21"/>
      <c r="L48" s="21"/>
      <c r="M48" s="21"/>
      <c r="N48" s="21"/>
      <c r="O48" s="21"/>
      <c r="P48" s="21"/>
    </row>
    <row r="49" spans="1:16" s="20" customFormat="1" ht="15" customHeight="1" x14ac:dyDescent="0.25">
      <c r="A49" s="20" t="s">
        <v>66</v>
      </c>
      <c r="B49" s="21"/>
      <c r="C49" s="21"/>
      <c r="D49" s="21"/>
      <c r="E49" s="21"/>
      <c r="F49" s="18"/>
      <c r="G49" s="21"/>
      <c r="H49" s="21"/>
      <c r="I49" s="18"/>
      <c r="J49" s="18"/>
      <c r="K49" s="21"/>
      <c r="L49" s="21"/>
      <c r="M49" s="21"/>
      <c r="N49" s="21"/>
      <c r="O49" s="21"/>
      <c r="P49" s="21"/>
    </row>
    <row r="50" spans="1:16" s="20" customFormat="1" ht="15" customHeight="1" x14ac:dyDescent="0.25">
      <c r="B50" s="21"/>
      <c r="C50" s="21"/>
      <c r="D50" s="21"/>
      <c r="E50" s="21"/>
      <c r="F50" s="17"/>
      <c r="G50" s="21"/>
      <c r="H50" s="21"/>
      <c r="I50" s="18"/>
      <c r="J50" s="17"/>
      <c r="K50" s="21"/>
      <c r="L50" s="21"/>
      <c r="M50" s="21"/>
      <c r="N50" s="21"/>
      <c r="O50" s="21"/>
      <c r="P50" s="21"/>
    </row>
    <row r="51" spans="1:16" s="20" customFormat="1" ht="15" customHeight="1" x14ac:dyDescent="0.25">
      <c r="A51" s="20" t="s">
        <v>62</v>
      </c>
      <c r="B51" s="21"/>
      <c r="C51" s="21"/>
      <c r="D51" s="21"/>
      <c r="E51" s="21"/>
      <c r="F51" s="17"/>
      <c r="G51" s="21"/>
      <c r="H51" s="21"/>
      <c r="I51" s="18"/>
      <c r="J51" s="17"/>
      <c r="K51" s="21"/>
      <c r="L51" s="21"/>
      <c r="M51" s="21"/>
      <c r="N51" s="21"/>
      <c r="O51" s="21"/>
      <c r="P51" s="21"/>
    </row>
    <row r="52" spans="1:16" s="20" customFormat="1" ht="15" customHeight="1" x14ac:dyDescent="0.25">
      <c r="A52" s="20" t="s">
        <v>63</v>
      </c>
      <c r="B52" s="21"/>
      <c r="C52" s="21"/>
      <c r="D52" s="21"/>
      <c r="E52" s="21"/>
      <c r="F52" s="17"/>
      <c r="G52" s="21"/>
      <c r="H52" s="21"/>
      <c r="I52" s="18"/>
      <c r="J52" s="17"/>
      <c r="K52" s="21"/>
      <c r="L52" s="21"/>
      <c r="M52" s="21"/>
      <c r="N52" s="21"/>
      <c r="O52" s="21"/>
      <c r="P52" s="21"/>
    </row>
    <row r="53" spans="1:16" s="20" customFormat="1" ht="15" customHeight="1" x14ac:dyDescent="0.25">
      <c r="A53" s="20" t="s">
        <v>64</v>
      </c>
      <c r="B53" s="21"/>
      <c r="C53" s="21"/>
      <c r="D53" s="21"/>
      <c r="E53" s="21"/>
      <c r="F53" s="17"/>
      <c r="G53" s="21"/>
      <c r="H53" s="21"/>
      <c r="I53" s="18"/>
      <c r="J53" s="17"/>
      <c r="K53" s="21"/>
      <c r="L53" s="21"/>
      <c r="M53" s="21"/>
      <c r="N53" s="21"/>
      <c r="O53" s="21"/>
      <c r="P53" s="21"/>
    </row>
    <row r="54" spans="1:16" s="20" customFormat="1" ht="15" customHeight="1" x14ac:dyDescent="0.25">
      <c r="A54" s="20" t="s">
        <v>65</v>
      </c>
      <c r="B54" s="21"/>
      <c r="C54" s="21"/>
      <c r="D54" s="21"/>
      <c r="E54" s="21"/>
      <c r="F54" s="17"/>
      <c r="G54" s="21"/>
      <c r="H54" s="21"/>
      <c r="I54" s="18"/>
      <c r="J54" s="17"/>
      <c r="K54" s="21"/>
      <c r="L54" s="21"/>
      <c r="M54" s="21"/>
      <c r="N54" s="21"/>
      <c r="O54" s="21"/>
      <c r="P54" s="21"/>
    </row>
    <row r="55" spans="1:16" s="20" customFormat="1" ht="15" customHeight="1" x14ac:dyDescent="0.25">
      <c r="A55" s="20" t="s">
        <v>66</v>
      </c>
      <c r="B55" s="21"/>
      <c r="C55" s="21"/>
      <c r="D55" s="21"/>
      <c r="E55" s="21"/>
      <c r="F55" s="18"/>
      <c r="G55" s="21"/>
      <c r="H55" s="21"/>
      <c r="I55" s="18"/>
      <c r="J55" s="18"/>
      <c r="K55" s="21"/>
      <c r="L55" s="21"/>
      <c r="M55" s="21"/>
      <c r="N55" s="21"/>
      <c r="O55" s="21"/>
      <c r="P55" s="21"/>
    </row>
    <row r="56" spans="1:16" s="20" customFormat="1" ht="15" customHeight="1" x14ac:dyDescent="0.25">
      <c r="B56" s="21"/>
      <c r="C56" s="21"/>
      <c r="D56" s="21"/>
      <c r="E56" s="21"/>
      <c r="F56" s="17"/>
      <c r="G56" s="21"/>
      <c r="H56" s="21"/>
      <c r="I56" s="18"/>
      <c r="J56" s="17"/>
      <c r="K56" s="21"/>
      <c r="L56" s="21"/>
      <c r="M56" s="21"/>
      <c r="N56" s="21"/>
      <c r="O56" s="21"/>
      <c r="P56" s="21"/>
    </row>
    <row r="57" spans="1:16" s="20" customFormat="1" ht="15" customHeight="1" x14ac:dyDescent="0.25">
      <c r="A57" s="20" t="s">
        <v>62</v>
      </c>
      <c r="B57" s="21"/>
      <c r="C57" s="21"/>
      <c r="D57" s="21"/>
      <c r="E57" s="21"/>
      <c r="F57" s="17"/>
      <c r="G57" s="21"/>
      <c r="H57" s="21"/>
      <c r="I57" s="18"/>
      <c r="J57" s="17"/>
      <c r="K57" s="21"/>
      <c r="L57" s="21"/>
      <c r="M57" s="21"/>
      <c r="N57" s="21"/>
      <c r="O57" s="21"/>
      <c r="P57" s="21"/>
    </row>
    <row r="58" spans="1:16" s="20" customFormat="1" ht="15" customHeight="1" x14ac:dyDescent="0.25">
      <c r="A58" s="20" t="s">
        <v>63</v>
      </c>
      <c r="B58" s="21"/>
      <c r="C58" s="21"/>
      <c r="D58" s="21"/>
      <c r="E58" s="21"/>
      <c r="F58" s="17"/>
      <c r="G58" s="21"/>
      <c r="H58" s="21"/>
      <c r="I58" s="18"/>
      <c r="J58" s="17"/>
      <c r="K58" s="21"/>
      <c r="L58" s="21"/>
      <c r="M58" s="21"/>
      <c r="N58" s="21"/>
      <c r="O58" s="21"/>
      <c r="P58" s="21"/>
    </row>
    <row r="59" spans="1:16" s="20" customFormat="1" ht="15" customHeight="1" x14ac:dyDescent="0.25">
      <c r="A59" s="20" t="s">
        <v>64</v>
      </c>
      <c r="B59" s="21"/>
      <c r="C59" s="21"/>
      <c r="D59" s="21"/>
      <c r="E59" s="21"/>
      <c r="F59" s="17"/>
      <c r="G59" s="21"/>
      <c r="H59" s="21"/>
      <c r="I59" s="18"/>
      <c r="J59" s="17"/>
      <c r="K59" s="21"/>
      <c r="L59" s="21"/>
      <c r="M59" s="21"/>
      <c r="N59" s="21"/>
      <c r="O59" s="21"/>
      <c r="P59" s="21"/>
    </row>
    <row r="60" spans="1:16" s="20" customFormat="1" ht="15" customHeight="1" x14ac:dyDescent="0.25">
      <c r="A60" s="20" t="s">
        <v>65</v>
      </c>
      <c r="B60" s="21"/>
      <c r="C60" s="21"/>
      <c r="D60" s="21"/>
      <c r="E60" s="21"/>
      <c r="F60" s="17"/>
      <c r="G60" s="21"/>
      <c r="H60" s="21"/>
      <c r="I60" s="18"/>
      <c r="J60" s="17"/>
      <c r="K60" s="21"/>
      <c r="L60" s="21"/>
      <c r="M60" s="21"/>
      <c r="N60" s="21"/>
      <c r="O60" s="21"/>
      <c r="P60" s="21"/>
    </row>
    <row r="61" spans="1:16" s="20" customFormat="1" ht="15" customHeight="1" x14ac:dyDescent="0.25">
      <c r="A61" s="20" t="s">
        <v>66</v>
      </c>
      <c r="B61" s="21"/>
      <c r="C61" s="21"/>
      <c r="D61" s="21"/>
      <c r="E61" s="21"/>
      <c r="F61" s="46"/>
      <c r="G61" s="47"/>
      <c r="H61" s="47"/>
      <c r="I61" s="46">
        <v>247450</v>
      </c>
      <c r="J61" s="46"/>
      <c r="K61" s="21"/>
      <c r="L61" s="21"/>
      <c r="M61" s="21"/>
      <c r="N61" s="21"/>
      <c r="O61" s="21">
        <f t="shared" si="3"/>
        <v>247450</v>
      </c>
      <c r="P61" s="21">
        <f t="shared" si="4"/>
        <v>247450</v>
      </c>
    </row>
    <row r="62" spans="1:16" s="20" customFormat="1" ht="15" customHeight="1" x14ac:dyDescent="0.25">
      <c r="B62" s="21"/>
      <c r="C62" s="21"/>
      <c r="D62" s="21"/>
      <c r="E62" s="21"/>
      <c r="F62" s="17"/>
      <c r="G62" s="21"/>
      <c r="H62" s="21"/>
      <c r="I62" s="18"/>
      <c r="J62" s="17"/>
      <c r="K62" s="21"/>
      <c r="L62" s="21"/>
      <c r="M62" s="21"/>
      <c r="N62" s="21"/>
      <c r="O62" s="21"/>
      <c r="P62" s="21"/>
    </row>
    <row r="63" spans="1:16" s="20" customFormat="1" ht="15" customHeight="1" x14ac:dyDescent="0.25">
      <c r="A63" s="20" t="s">
        <v>62</v>
      </c>
      <c r="B63" s="21"/>
      <c r="C63" s="21"/>
      <c r="D63" s="21"/>
      <c r="E63" s="21"/>
      <c r="F63" s="17"/>
      <c r="G63" s="21"/>
      <c r="H63" s="21"/>
      <c r="I63" s="18"/>
      <c r="J63" s="17"/>
      <c r="K63" s="21"/>
      <c r="L63" s="21"/>
      <c r="M63" s="21"/>
      <c r="N63" s="21"/>
      <c r="O63" s="21"/>
      <c r="P63" s="21"/>
    </row>
    <row r="64" spans="1:16" s="20" customFormat="1" ht="15" customHeight="1" x14ac:dyDescent="0.25">
      <c r="A64" s="20" t="s">
        <v>63</v>
      </c>
      <c r="B64" s="21"/>
      <c r="C64" s="21"/>
      <c r="D64" s="21"/>
      <c r="E64" s="21"/>
      <c r="F64" s="17"/>
      <c r="G64" s="21"/>
      <c r="H64" s="21"/>
      <c r="I64" s="18"/>
      <c r="J64" s="17"/>
      <c r="K64" s="21"/>
      <c r="L64" s="21"/>
      <c r="M64" s="21"/>
      <c r="N64" s="21"/>
      <c r="O64" s="21"/>
      <c r="P64" s="21"/>
    </row>
    <row r="65" spans="1:16" s="20" customFormat="1" ht="15" customHeight="1" x14ac:dyDescent="0.25">
      <c r="A65" s="20" t="s">
        <v>64</v>
      </c>
      <c r="B65" s="21"/>
      <c r="C65" s="21"/>
      <c r="D65" s="21"/>
      <c r="E65" s="21"/>
      <c r="F65" s="17"/>
      <c r="G65" s="21"/>
      <c r="H65" s="21"/>
      <c r="I65" s="18"/>
      <c r="J65" s="17"/>
      <c r="K65" s="21"/>
      <c r="L65" s="21"/>
      <c r="M65" s="21"/>
      <c r="N65" s="21"/>
      <c r="O65" s="21"/>
      <c r="P65" s="21"/>
    </row>
    <row r="66" spans="1:16" s="20" customFormat="1" ht="15" customHeight="1" x14ac:dyDescent="0.25">
      <c r="A66" s="20" t="s">
        <v>65</v>
      </c>
      <c r="B66" s="21"/>
      <c r="C66" s="21"/>
      <c r="D66" s="21"/>
      <c r="E66" s="21"/>
      <c r="F66" s="17"/>
      <c r="G66" s="21"/>
      <c r="H66" s="21"/>
      <c r="I66" s="18"/>
      <c r="J66" s="17"/>
      <c r="K66" s="21"/>
      <c r="L66" s="21"/>
      <c r="M66" s="21"/>
      <c r="N66" s="21"/>
      <c r="O66" s="21"/>
      <c r="P66" s="21"/>
    </row>
    <row r="67" spans="1:16" s="20" customFormat="1" ht="15" customHeight="1" x14ac:dyDescent="0.25">
      <c r="A67" s="20" t="s">
        <v>66</v>
      </c>
      <c r="B67" s="21"/>
      <c r="C67" s="21"/>
      <c r="D67" s="21"/>
      <c r="E67" s="21"/>
      <c r="F67" s="18"/>
      <c r="G67" s="21"/>
      <c r="H67" s="21"/>
      <c r="I67" s="46">
        <v>90450</v>
      </c>
      <c r="J67" s="18"/>
      <c r="K67" s="21"/>
      <c r="L67" s="21"/>
      <c r="M67" s="21"/>
      <c r="N67" s="21"/>
      <c r="O67" s="21">
        <f t="shared" si="3"/>
        <v>90450</v>
      </c>
      <c r="P67" s="21">
        <f t="shared" si="4"/>
        <v>90450</v>
      </c>
    </row>
    <row r="68" spans="1:16" s="20" customFormat="1" ht="15" customHeight="1" x14ac:dyDescent="0.25">
      <c r="B68" s="21"/>
      <c r="C68" s="21"/>
      <c r="D68" s="21"/>
      <c r="E68" s="21"/>
      <c r="F68" s="17"/>
      <c r="G68" s="21"/>
      <c r="H68" s="21"/>
      <c r="I68" s="18"/>
      <c r="J68" s="17"/>
      <c r="K68" s="21"/>
      <c r="L68" s="21"/>
      <c r="M68" s="21"/>
      <c r="N68" s="21"/>
      <c r="O68" s="21"/>
      <c r="P68" s="21"/>
    </row>
    <row r="69" spans="1:16" s="20" customFormat="1" ht="15" customHeight="1" x14ac:dyDescent="0.25">
      <c r="A69" s="15" t="s">
        <v>67</v>
      </c>
      <c r="B69" s="21"/>
      <c r="C69" s="21"/>
      <c r="D69" s="21"/>
      <c r="E69" s="21"/>
      <c r="F69" s="17"/>
      <c r="G69" s="21"/>
      <c r="H69" s="21"/>
      <c r="I69" s="18"/>
      <c r="J69" s="17"/>
      <c r="K69" s="21"/>
      <c r="L69" s="21"/>
      <c r="M69" s="21"/>
      <c r="N69" s="21"/>
      <c r="O69" s="21"/>
      <c r="P69" s="21"/>
    </row>
    <row r="70" spans="1:16" s="20" customFormat="1" ht="15" customHeight="1" x14ac:dyDescent="0.25">
      <c r="A70" s="20" t="s">
        <v>62</v>
      </c>
      <c r="B70" s="21"/>
      <c r="C70" s="21"/>
      <c r="D70" s="21"/>
      <c r="E70" s="21"/>
      <c r="F70" s="17"/>
      <c r="G70" s="21"/>
      <c r="H70" s="21"/>
      <c r="I70" s="47">
        <v>550000</v>
      </c>
      <c r="J70" s="17"/>
      <c r="K70" s="21"/>
      <c r="L70" s="21"/>
      <c r="M70" s="21"/>
      <c r="N70" s="21"/>
      <c r="O70" s="21">
        <f t="shared" si="3"/>
        <v>550000</v>
      </c>
      <c r="P70" s="21">
        <f t="shared" ref="P70:P123" si="9">SUM(N70,O70)</f>
        <v>550000</v>
      </c>
    </row>
    <row r="71" spans="1:16" s="20" customFormat="1" ht="15" customHeight="1" x14ac:dyDescent="0.25">
      <c r="A71" s="20" t="s">
        <v>63</v>
      </c>
      <c r="B71" s="21"/>
      <c r="C71" s="21"/>
      <c r="D71" s="21"/>
      <c r="E71" s="21"/>
      <c r="F71" s="17"/>
      <c r="G71" s="21"/>
      <c r="H71" s="21"/>
      <c r="I71" s="18">
        <v>89400</v>
      </c>
      <c r="J71" s="17"/>
      <c r="K71" s="21"/>
      <c r="L71" s="21"/>
      <c r="M71" s="21"/>
      <c r="N71" s="21"/>
      <c r="O71" s="21">
        <f t="shared" si="3"/>
        <v>89400</v>
      </c>
      <c r="P71" s="21">
        <f t="shared" si="9"/>
        <v>89400</v>
      </c>
    </row>
    <row r="72" spans="1:16" s="20" customFormat="1" ht="15" customHeight="1" x14ac:dyDescent="0.25">
      <c r="A72" s="20" t="s">
        <v>64</v>
      </c>
      <c r="B72" s="21"/>
      <c r="C72" s="21"/>
      <c r="D72" s="21"/>
      <c r="E72" s="21"/>
      <c r="F72" s="17"/>
      <c r="G72" s="21"/>
      <c r="H72" s="21"/>
      <c r="I72" s="18">
        <v>38400</v>
      </c>
      <c r="J72" s="17"/>
      <c r="K72" s="21"/>
      <c r="L72" s="21"/>
      <c r="M72" s="21"/>
      <c r="N72" s="21"/>
      <c r="O72" s="21">
        <f t="shared" si="3"/>
        <v>38400</v>
      </c>
      <c r="P72" s="21">
        <f t="shared" si="9"/>
        <v>38400</v>
      </c>
    </row>
    <row r="73" spans="1:16" s="20" customFormat="1" ht="15" customHeight="1" x14ac:dyDescent="0.25">
      <c r="A73" s="20" t="s">
        <v>65</v>
      </c>
      <c r="B73" s="21"/>
      <c r="C73" s="21"/>
      <c r="D73" s="21"/>
      <c r="E73" s="21"/>
      <c r="F73" s="17"/>
      <c r="G73" s="21"/>
      <c r="H73" s="21"/>
      <c r="I73" s="18">
        <v>20000</v>
      </c>
      <c r="J73" s="17"/>
      <c r="K73" s="21"/>
      <c r="L73" s="21"/>
      <c r="M73" s="21"/>
      <c r="N73" s="21"/>
      <c r="O73" s="21">
        <f t="shared" si="3"/>
        <v>20000</v>
      </c>
      <c r="P73" s="21">
        <f t="shared" si="9"/>
        <v>20000</v>
      </c>
    </row>
    <row r="74" spans="1:16" s="20" customFormat="1" ht="15" customHeight="1" x14ac:dyDescent="0.25">
      <c r="B74" s="21"/>
      <c r="C74" s="21"/>
      <c r="D74" s="21"/>
      <c r="E74" s="21"/>
      <c r="F74" s="17"/>
      <c r="G74" s="21"/>
      <c r="H74" s="21"/>
      <c r="I74" s="18"/>
      <c r="J74" s="17"/>
      <c r="K74" s="21"/>
      <c r="L74" s="21"/>
      <c r="M74" s="21"/>
      <c r="N74" s="21"/>
      <c r="O74" s="21"/>
      <c r="P74" s="21"/>
    </row>
    <row r="75" spans="1:16" s="20" customFormat="1" ht="15" customHeight="1" x14ac:dyDescent="0.25">
      <c r="A75" s="20" t="s">
        <v>62</v>
      </c>
      <c r="B75" s="21"/>
      <c r="C75" s="21"/>
      <c r="D75" s="21"/>
      <c r="E75" s="21"/>
      <c r="F75" s="17"/>
      <c r="G75" s="21"/>
      <c r="H75" s="21"/>
      <c r="I75" s="47">
        <v>440000</v>
      </c>
      <c r="J75" s="17"/>
      <c r="K75" s="21"/>
      <c r="L75" s="21"/>
      <c r="M75" s="21"/>
      <c r="N75" s="21"/>
      <c r="O75" s="21">
        <f t="shared" si="3"/>
        <v>440000</v>
      </c>
      <c r="P75" s="21">
        <f t="shared" si="9"/>
        <v>440000</v>
      </c>
    </row>
    <row r="76" spans="1:16" s="20" customFormat="1" ht="15" customHeight="1" x14ac:dyDescent="0.25">
      <c r="A76" s="20" t="s">
        <v>63</v>
      </c>
      <c r="B76" s="21"/>
      <c r="C76" s="21"/>
      <c r="D76" s="21"/>
      <c r="E76" s="21"/>
      <c r="F76" s="17"/>
      <c r="G76" s="21"/>
      <c r="H76" s="21"/>
      <c r="I76" s="46">
        <v>89400</v>
      </c>
      <c r="J76" s="17"/>
      <c r="K76" s="21"/>
      <c r="L76" s="21"/>
      <c r="M76" s="21"/>
      <c r="N76" s="21"/>
      <c r="O76" s="21">
        <f t="shared" si="3"/>
        <v>89400</v>
      </c>
      <c r="P76" s="21">
        <f t="shared" si="9"/>
        <v>89400</v>
      </c>
    </row>
    <row r="77" spans="1:16" s="20" customFormat="1" ht="15" customHeight="1" x14ac:dyDescent="0.25">
      <c r="A77" s="20" t="s">
        <v>64</v>
      </c>
      <c r="B77" s="21"/>
      <c r="C77" s="21"/>
      <c r="D77" s="21"/>
      <c r="E77" s="21"/>
      <c r="F77" s="17"/>
      <c r="G77" s="21"/>
      <c r="H77" s="21"/>
      <c r="I77" s="46">
        <v>38400</v>
      </c>
      <c r="J77" s="17"/>
      <c r="K77" s="21"/>
      <c r="L77" s="21"/>
      <c r="M77" s="21"/>
      <c r="N77" s="21"/>
      <c r="O77" s="21">
        <f t="shared" si="3"/>
        <v>38400</v>
      </c>
      <c r="P77" s="21">
        <f t="shared" si="9"/>
        <v>38400</v>
      </c>
    </row>
    <row r="78" spans="1:16" s="20" customFormat="1" ht="15" customHeight="1" x14ac:dyDescent="0.25">
      <c r="A78" s="20" t="s">
        <v>65</v>
      </c>
      <c r="B78" s="21"/>
      <c r="C78" s="21"/>
      <c r="D78" s="21"/>
      <c r="E78" s="21"/>
      <c r="F78" s="17"/>
      <c r="G78" s="21"/>
      <c r="H78" s="21"/>
      <c r="I78" s="46">
        <v>20000</v>
      </c>
      <c r="J78" s="17"/>
      <c r="K78" s="21"/>
      <c r="L78" s="21"/>
      <c r="M78" s="21"/>
      <c r="N78" s="21"/>
      <c r="O78" s="21">
        <f t="shared" si="3"/>
        <v>20000</v>
      </c>
      <c r="P78" s="21">
        <f t="shared" si="9"/>
        <v>20000</v>
      </c>
    </row>
    <row r="79" spans="1:16" s="20" customFormat="1" ht="15" customHeight="1" x14ac:dyDescent="0.25">
      <c r="B79" s="21"/>
      <c r="C79" s="21"/>
      <c r="D79" s="21"/>
      <c r="E79" s="21"/>
      <c r="F79" s="17"/>
      <c r="G79" s="21"/>
      <c r="H79" s="21"/>
      <c r="I79" s="17"/>
      <c r="J79" s="17"/>
      <c r="K79" s="21"/>
      <c r="L79" s="21"/>
      <c r="M79" s="21"/>
      <c r="N79" s="21"/>
      <c r="O79" s="21"/>
      <c r="P79" s="21"/>
    </row>
    <row r="80" spans="1:16" s="20" customFormat="1" ht="15" customHeight="1" x14ac:dyDescent="0.25">
      <c r="A80" s="20" t="s">
        <v>62</v>
      </c>
      <c r="B80" s="21"/>
      <c r="C80" s="21"/>
      <c r="D80" s="21"/>
      <c r="E80" s="21"/>
      <c r="F80" s="17"/>
      <c r="G80" s="21"/>
      <c r="H80" s="21"/>
      <c r="I80" s="18"/>
      <c r="J80" s="17"/>
      <c r="K80" s="21"/>
      <c r="L80" s="21"/>
      <c r="M80" s="21"/>
      <c r="N80" s="21"/>
      <c r="O80" s="21"/>
      <c r="P80" s="21"/>
    </row>
    <row r="81" spans="1:16" s="20" customFormat="1" ht="15" customHeight="1" x14ac:dyDescent="0.25">
      <c r="A81" s="20" t="s">
        <v>63</v>
      </c>
      <c r="B81" s="21"/>
      <c r="C81" s="21"/>
      <c r="D81" s="21"/>
      <c r="E81" s="21"/>
      <c r="F81" s="17"/>
      <c r="G81" s="21"/>
      <c r="H81" s="21"/>
      <c r="I81" s="18"/>
      <c r="J81" s="17"/>
      <c r="K81" s="21"/>
      <c r="L81" s="21"/>
      <c r="M81" s="21"/>
      <c r="N81" s="21"/>
      <c r="O81" s="21"/>
      <c r="P81" s="21"/>
    </row>
    <row r="82" spans="1:16" s="20" customFormat="1" ht="15" customHeight="1" x14ac:dyDescent="0.25">
      <c r="A82" s="20" t="s">
        <v>64</v>
      </c>
      <c r="B82" s="21"/>
      <c r="C82" s="21"/>
      <c r="D82" s="21"/>
      <c r="E82" s="21"/>
      <c r="F82" s="17"/>
      <c r="G82" s="21"/>
      <c r="H82" s="21"/>
      <c r="I82" s="18"/>
      <c r="J82" s="17"/>
      <c r="K82" s="21"/>
      <c r="L82" s="21"/>
      <c r="M82" s="21"/>
      <c r="N82" s="21"/>
      <c r="O82" s="21"/>
      <c r="P82" s="21"/>
    </row>
    <row r="83" spans="1:16" s="20" customFormat="1" ht="15" customHeight="1" x14ac:dyDescent="0.25">
      <c r="A83" s="20" t="s">
        <v>65</v>
      </c>
      <c r="B83" s="21"/>
      <c r="C83" s="21"/>
      <c r="D83" s="21"/>
      <c r="E83" s="21"/>
      <c r="F83" s="17"/>
      <c r="G83" s="21"/>
      <c r="H83" s="21"/>
      <c r="I83" s="18"/>
      <c r="J83" s="17"/>
      <c r="K83" s="21"/>
      <c r="L83" s="21"/>
      <c r="M83" s="21"/>
      <c r="N83" s="21"/>
      <c r="O83" s="21"/>
      <c r="P83" s="21"/>
    </row>
    <row r="84" spans="1:16" s="20" customFormat="1" ht="15" customHeight="1" x14ac:dyDescent="0.25">
      <c r="B84" s="21"/>
      <c r="C84" s="21"/>
      <c r="D84" s="21"/>
      <c r="E84" s="21"/>
      <c r="F84" s="17"/>
      <c r="G84" s="21"/>
      <c r="H84" s="21"/>
      <c r="I84" s="18"/>
      <c r="J84" s="17"/>
      <c r="K84" s="21"/>
      <c r="L84" s="21"/>
      <c r="M84" s="21"/>
      <c r="N84" s="21"/>
      <c r="O84" s="21"/>
      <c r="P84" s="21"/>
    </row>
    <row r="85" spans="1:16" s="20" customFormat="1" ht="15" customHeight="1" x14ac:dyDescent="0.25">
      <c r="A85" s="20" t="s">
        <v>68</v>
      </c>
      <c r="B85" s="21"/>
      <c r="C85" s="21"/>
      <c r="D85" s="21"/>
      <c r="E85" s="21"/>
      <c r="F85" s="18"/>
      <c r="G85" s="21"/>
      <c r="H85" s="21"/>
      <c r="I85" s="18"/>
      <c r="J85" s="18"/>
      <c r="K85" s="21"/>
      <c r="L85" s="21"/>
      <c r="M85" s="21"/>
      <c r="N85" s="21"/>
      <c r="O85" s="21"/>
      <c r="P85" s="21"/>
    </row>
    <row r="86" spans="1:16" s="20" customFormat="1" ht="15" customHeight="1" x14ac:dyDescent="0.25">
      <c r="B86" s="21"/>
      <c r="C86" s="21"/>
      <c r="D86" s="21"/>
      <c r="E86" s="21"/>
      <c r="F86" s="18"/>
      <c r="G86" s="21"/>
      <c r="H86" s="21"/>
      <c r="I86" s="18"/>
      <c r="J86" s="18"/>
      <c r="K86" s="21"/>
      <c r="L86" s="21"/>
      <c r="M86" s="21"/>
      <c r="N86" s="21"/>
      <c r="O86" s="21"/>
      <c r="P86" s="21"/>
    </row>
    <row r="87" spans="1:16" s="20" customFormat="1" ht="15" customHeight="1" x14ac:dyDescent="0.25">
      <c r="A87" s="16" t="s">
        <v>69</v>
      </c>
      <c r="B87" s="21"/>
      <c r="C87" s="21"/>
      <c r="D87" s="21"/>
      <c r="E87" s="21"/>
      <c r="F87" s="18"/>
      <c r="G87" s="21"/>
      <c r="H87" s="21"/>
      <c r="I87" s="18"/>
      <c r="J87" s="18"/>
      <c r="K87" s="21"/>
      <c r="L87" s="21"/>
      <c r="M87" s="21"/>
      <c r="N87" s="21"/>
      <c r="O87" s="21"/>
      <c r="P87" s="21"/>
    </row>
    <row r="88" spans="1:16" s="20" customFormat="1" ht="15" customHeight="1" x14ac:dyDescent="0.25">
      <c r="A88" s="20" t="s">
        <v>62</v>
      </c>
      <c r="B88" s="21"/>
      <c r="C88" s="21"/>
      <c r="D88" s="21"/>
      <c r="E88" s="21"/>
      <c r="F88" s="17"/>
      <c r="G88" s="21"/>
      <c r="H88" s="21"/>
      <c r="I88" s="18"/>
      <c r="J88" s="17"/>
      <c r="K88" s="21"/>
      <c r="L88" s="21"/>
      <c r="M88" s="21"/>
      <c r="N88" s="21"/>
      <c r="O88" s="21"/>
      <c r="P88" s="21"/>
    </row>
    <row r="89" spans="1:16" s="20" customFormat="1" ht="15" customHeight="1" x14ac:dyDescent="0.25">
      <c r="A89" s="20" t="s">
        <v>63</v>
      </c>
      <c r="B89" s="21"/>
      <c r="C89" s="21"/>
      <c r="D89" s="21"/>
      <c r="E89" s="21"/>
      <c r="F89" s="17"/>
      <c r="G89" s="21"/>
      <c r="H89" s="21"/>
      <c r="I89" s="18"/>
      <c r="J89" s="17"/>
      <c r="K89" s="21"/>
      <c r="L89" s="21"/>
      <c r="M89" s="21"/>
      <c r="N89" s="21"/>
      <c r="O89" s="21"/>
      <c r="P89" s="21"/>
    </row>
    <row r="90" spans="1:16" s="20" customFormat="1" ht="15" customHeight="1" x14ac:dyDescent="0.25">
      <c r="A90" s="20" t="s">
        <v>64</v>
      </c>
      <c r="B90" s="21"/>
      <c r="C90" s="21"/>
      <c r="D90" s="21"/>
      <c r="E90" s="21"/>
      <c r="F90" s="17"/>
      <c r="G90" s="21"/>
      <c r="H90" s="21"/>
      <c r="I90" s="18"/>
      <c r="J90" s="17"/>
      <c r="K90" s="21"/>
      <c r="L90" s="21"/>
      <c r="M90" s="21"/>
      <c r="N90" s="21"/>
      <c r="O90" s="21"/>
      <c r="P90" s="21"/>
    </row>
    <row r="91" spans="1:16" s="20" customFormat="1" ht="15" customHeight="1" x14ac:dyDescent="0.25">
      <c r="A91" s="20" t="s">
        <v>65</v>
      </c>
      <c r="B91" s="21"/>
      <c r="C91" s="21"/>
      <c r="D91" s="21"/>
      <c r="E91" s="21"/>
      <c r="F91" s="17"/>
      <c r="G91" s="21"/>
      <c r="H91" s="21"/>
      <c r="I91" s="18"/>
      <c r="J91" s="17"/>
      <c r="K91" s="21"/>
      <c r="L91" s="21"/>
      <c r="M91" s="21"/>
      <c r="N91" s="21"/>
      <c r="O91" s="21"/>
      <c r="P91" s="21"/>
    </row>
    <row r="92" spans="1:16" s="20" customFormat="1" ht="15" customHeight="1" x14ac:dyDescent="0.25">
      <c r="B92" s="21"/>
      <c r="C92" s="21"/>
      <c r="D92" s="21"/>
      <c r="E92" s="21"/>
      <c r="F92" s="17"/>
      <c r="G92" s="21"/>
      <c r="H92" s="21"/>
      <c r="I92" s="18"/>
      <c r="J92" s="17"/>
      <c r="K92" s="21"/>
      <c r="L92" s="21"/>
      <c r="M92" s="21"/>
      <c r="N92" s="21"/>
      <c r="O92" s="21"/>
      <c r="P92" s="21"/>
    </row>
    <row r="93" spans="1:16" s="20" customFormat="1" ht="15" customHeight="1" x14ac:dyDescent="0.25">
      <c r="A93" s="16" t="s">
        <v>71</v>
      </c>
      <c r="B93" s="21"/>
      <c r="C93" s="21"/>
      <c r="D93" s="21"/>
      <c r="E93" s="21"/>
      <c r="F93" s="17"/>
      <c r="G93" s="21"/>
      <c r="H93" s="21"/>
      <c r="I93" s="18"/>
      <c r="J93" s="17"/>
      <c r="K93" s="21"/>
      <c r="L93" s="21"/>
      <c r="M93" s="21"/>
      <c r="N93" s="21"/>
      <c r="O93" s="21"/>
      <c r="P93" s="21"/>
    </row>
    <row r="94" spans="1:16" s="20" customFormat="1" ht="15" customHeight="1" x14ac:dyDescent="0.25">
      <c r="A94" s="20" t="s">
        <v>62</v>
      </c>
      <c r="B94" s="21"/>
      <c r="C94" s="21"/>
      <c r="D94" s="21"/>
      <c r="E94" s="21"/>
      <c r="F94" s="17"/>
      <c r="G94" s="21"/>
      <c r="H94" s="21"/>
      <c r="I94" s="18"/>
      <c r="J94" s="17"/>
      <c r="K94" s="21"/>
      <c r="L94" s="21"/>
      <c r="M94" s="21"/>
      <c r="N94" s="21"/>
      <c r="O94" s="21"/>
      <c r="P94" s="21"/>
    </row>
    <row r="95" spans="1:16" s="20" customFormat="1" ht="15" customHeight="1" x14ac:dyDescent="0.25">
      <c r="A95" s="20" t="s">
        <v>63</v>
      </c>
      <c r="B95" s="21"/>
      <c r="C95" s="21"/>
      <c r="D95" s="21"/>
      <c r="E95" s="21"/>
      <c r="F95" s="17"/>
      <c r="G95" s="21"/>
      <c r="H95" s="21"/>
      <c r="I95" s="18"/>
      <c r="J95" s="17"/>
      <c r="K95" s="21"/>
      <c r="L95" s="21"/>
      <c r="M95" s="21"/>
      <c r="N95" s="21"/>
      <c r="O95" s="21"/>
      <c r="P95" s="21"/>
    </row>
    <row r="96" spans="1:16" s="20" customFormat="1" ht="15" customHeight="1" x14ac:dyDescent="0.25">
      <c r="A96" s="20" t="s">
        <v>64</v>
      </c>
      <c r="B96" s="21"/>
      <c r="C96" s="21"/>
      <c r="D96" s="21"/>
      <c r="E96" s="21"/>
      <c r="F96" s="17"/>
      <c r="G96" s="21"/>
      <c r="H96" s="21"/>
      <c r="I96" s="18"/>
      <c r="J96" s="17"/>
      <c r="K96" s="21"/>
      <c r="L96" s="21"/>
      <c r="M96" s="21"/>
      <c r="N96" s="21"/>
      <c r="O96" s="21"/>
      <c r="P96" s="21"/>
    </row>
    <row r="97" spans="1:18" s="10" customFormat="1" ht="30" x14ac:dyDescent="0.25">
      <c r="A97" s="6" t="s">
        <v>12</v>
      </c>
      <c r="B97" s="19">
        <f>SUM(B98)</f>
        <v>0</v>
      </c>
      <c r="C97" s="19">
        <f t="shared" ref="C97:M97" si="10">SUM(C98)</f>
        <v>0</v>
      </c>
      <c r="D97" s="19">
        <f t="shared" si="10"/>
        <v>0</v>
      </c>
      <c r="E97" s="19">
        <f t="shared" si="10"/>
        <v>0</v>
      </c>
      <c r="F97" s="19">
        <f t="shared" si="10"/>
        <v>0</v>
      </c>
      <c r="G97" s="19">
        <f t="shared" si="10"/>
        <v>0</v>
      </c>
      <c r="H97" s="19">
        <f t="shared" si="10"/>
        <v>0</v>
      </c>
      <c r="I97" s="19">
        <f>SUM(I98)</f>
        <v>0</v>
      </c>
      <c r="J97" s="19">
        <f t="shared" si="10"/>
        <v>0</v>
      </c>
      <c r="K97" s="19">
        <f t="shared" si="10"/>
        <v>0</v>
      </c>
      <c r="L97" s="19">
        <f t="shared" si="10"/>
        <v>0</v>
      </c>
      <c r="M97" s="19">
        <f t="shared" si="10"/>
        <v>0</v>
      </c>
      <c r="N97" s="19">
        <f t="shared" si="3"/>
        <v>0</v>
      </c>
      <c r="O97" s="19">
        <f t="shared" si="3"/>
        <v>0</v>
      </c>
      <c r="P97" s="19">
        <f t="shared" si="9"/>
        <v>0</v>
      </c>
    </row>
    <row r="98" spans="1:18" s="17" customFormat="1" x14ac:dyDescent="0.25">
      <c r="A98" s="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  <c r="P98" s="21"/>
    </row>
    <row r="99" spans="1:18" s="10" customFormat="1" ht="30" x14ac:dyDescent="0.25">
      <c r="A99" s="6" t="s">
        <v>13</v>
      </c>
      <c r="B99" s="19">
        <f>SUM(B100:B102)</f>
        <v>0</v>
      </c>
      <c r="C99" s="19">
        <f t="shared" ref="C99:M99" si="11">SUM(C100:C102)</f>
        <v>0</v>
      </c>
      <c r="D99" s="19">
        <f t="shared" si="11"/>
        <v>0</v>
      </c>
      <c r="E99" s="19">
        <f t="shared" si="11"/>
        <v>0</v>
      </c>
      <c r="F99" s="19">
        <f t="shared" si="11"/>
        <v>0</v>
      </c>
      <c r="G99" s="19">
        <f t="shared" si="11"/>
        <v>0</v>
      </c>
      <c r="H99" s="19">
        <f t="shared" si="11"/>
        <v>0</v>
      </c>
      <c r="I99" s="19">
        <f>SUM(I100:I102)</f>
        <v>79100</v>
      </c>
      <c r="J99" s="19">
        <f t="shared" si="11"/>
        <v>36260</v>
      </c>
      <c r="K99" s="19">
        <f t="shared" si="11"/>
        <v>0</v>
      </c>
      <c r="L99" s="19">
        <f t="shared" si="11"/>
        <v>0</v>
      </c>
      <c r="M99" s="19">
        <f t="shared" si="11"/>
        <v>0</v>
      </c>
      <c r="N99" s="19">
        <f t="shared" si="3"/>
        <v>36260</v>
      </c>
      <c r="O99" s="19">
        <f t="shared" si="3"/>
        <v>79100</v>
      </c>
      <c r="P99" s="19">
        <f t="shared" si="9"/>
        <v>115360</v>
      </c>
    </row>
    <row r="100" spans="1:18" s="20" customFormat="1" x14ac:dyDescent="0.25">
      <c r="A100" s="9" t="s">
        <v>45</v>
      </c>
      <c r="B100" s="47"/>
      <c r="C100" s="47"/>
      <c r="D100" s="47"/>
      <c r="E100" s="47"/>
      <c r="F100" s="47"/>
      <c r="G100" s="47"/>
      <c r="H100" s="47"/>
      <c r="I100" s="47"/>
      <c r="J100" s="47">
        <v>9800</v>
      </c>
      <c r="K100" s="47"/>
      <c r="L100" s="47"/>
      <c r="M100" s="47"/>
      <c r="N100" s="47">
        <f t="shared" si="3"/>
        <v>9800</v>
      </c>
      <c r="O100" s="47"/>
      <c r="P100" s="47">
        <f t="shared" si="9"/>
        <v>9800</v>
      </c>
    </row>
    <row r="101" spans="1:18" s="20" customFormat="1" x14ac:dyDescent="0.25">
      <c r="A101" s="9" t="s">
        <v>99</v>
      </c>
      <c r="B101" s="47"/>
      <c r="C101" s="47"/>
      <c r="D101" s="47"/>
      <c r="E101" s="47"/>
      <c r="F101" s="47"/>
      <c r="G101" s="47"/>
      <c r="H101" s="47"/>
      <c r="I101" s="47"/>
      <c r="J101" s="47">
        <v>12600</v>
      </c>
      <c r="K101" s="47"/>
      <c r="L101" s="47"/>
      <c r="M101" s="47"/>
      <c r="N101" s="47">
        <f t="shared" si="3"/>
        <v>12600</v>
      </c>
      <c r="O101" s="47"/>
      <c r="P101" s="47">
        <f t="shared" si="9"/>
        <v>12600</v>
      </c>
    </row>
    <row r="102" spans="1:18" s="17" customFormat="1" x14ac:dyDescent="0.25">
      <c r="A102" s="9" t="s">
        <v>95</v>
      </c>
      <c r="B102" s="46"/>
      <c r="C102" s="46"/>
      <c r="D102" s="46"/>
      <c r="E102" s="46"/>
      <c r="F102" s="46"/>
      <c r="G102" s="46"/>
      <c r="H102" s="46"/>
      <c r="I102" s="46">
        <v>79100</v>
      </c>
      <c r="J102" s="46">
        <v>13860</v>
      </c>
      <c r="K102" s="46"/>
      <c r="L102" s="46"/>
      <c r="M102" s="46"/>
      <c r="N102" s="47">
        <f t="shared" si="3"/>
        <v>13860</v>
      </c>
      <c r="O102" s="47">
        <f t="shared" si="3"/>
        <v>79100</v>
      </c>
      <c r="P102" s="47">
        <f t="shared" si="9"/>
        <v>92960</v>
      </c>
    </row>
    <row r="103" spans="1:18" s="10" customFormat="1" ht="30" x14ac:dyDescent="0.25">
      <c r="A103" s="6" t="s">
        <v>14</v>
      </c>
      <c r="B103" s="19">
        <f t="shared" ref="B103:M103" si="12">SUM(B104:B115)</f>
        <v>431850</v>
      </c>
      <c r="C103" s="19">
        <f t="shared" si="12"/>
        <v>40000</v>
      </c>
      <c r="D103" s="19">
        <f t="shared" si="12"/>
        <v>462000</v>
      </c>
      <c r="E103" s="19">
        <f t="shared" si="12"/>
        <v>125000</v>
      </c>
      <c r="F103" s="19">
        <f t="shared" si="12"/>
        <v>646800</v>
      </c>
      <c r="G103" s="19">
        <f t="shared" si="12"/>
        <v>0</v>
      </c>
      <c r="H103" s="19">
        <f t="shared" si="12"/>
        <v>277200</v>
      </c>
      <c r="I103" s="19">
        <f t="shared" si="12"/>
        <v>229700</v>
      </c>
      <c r="J103" s="19">
        <f t="shared" si="12"/>
        <v>385200</v>
      </c>
      <c r="K103" s="19">
        <f t="shared" si="12"/>
        <v>0</v>
      </c>
      <c r="L103" s="19">
        <f t="shared" si="12"/>
        <v>385200</v>
      </c>
      <c r="M103" s="19">
        <f t="shared" si="12"/>
        <v>0</v>
      </c>
      <c r="N103" s="19">
        <f t="shared" si="3"/>
        <v>2588250</v>
      </c>
      <c r="O103" s="19">
        <f t="shared" si="3"/>
        <v>394700</v>
      </c>
      <c r="P103" s="19">
        <f t="shared" si="9"/>
        <v>2982950</v>
      </c>
    </row>
    <row r="104" spans="1:18" s="20" customFormat="1" ht="15" customHeight="1" x14ac:dyDescent="0.25">
      <c r="A104" s="9" t="s">
        <v>31</v>
      </c>
      <c r="B104" s="21">
        <v>431850</v>
      </c>
      <c r="C104" s="21">
        <v>40000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>
        <f t="shared" si="3"/>
        <v>431850</v>
      </c>
      <c r="O104" s="21">
        <f t="shared" si="3"/>
        <v>40000</v>
      </c>
      <c r="P104" s="21">
        <f t="shared" si="9"/>
        <v>471850</v>
      </c>
    </row>
    <row r="105" spans="1:18" s="20" customFormat="1" ht="15" customHeight="1" x14ac:dyDescent="0.25">
      <c r="A105" s="9" t="s">
        <v>35</v>
      </c>
      <c r="B105" s="21"/>
      <c r="C105" s="21"/>
      <c r="D105" s="21"/>
      <c r="E105" s="21">
        <v>125000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>
        <f t="shared" si="3"/>
        <v>125000</v>
      </c>
      <c r="P105" s="21">
        <f t="shared" si="9"/>
        <v>125000</v>
      </c>
    </row>
    <row r="106" spans="1:18" s="20" customFormat="1" ht="15" customHeight="1" x14ac:dyDescent="0.25">
      <c r="A106" s="9" t="s">
        <v>72</v>
      </c>
      <c r="B106" s="21"/>
      <c r="C106" s="21"/>
      <c r="D106" s="47">
        <v>462000</v>
      </c>
      <c r="E106" s="21"/>
      <c r="F106" s="21">
        <v>646800</v>
      </c>
      <c r="G106" s="21"/>
      <c r="H106" s="21">
        <v>277200</v>
      </c>
      <c r="I106" s="21"/>
      <c r="J106" s="21">
        <v>385200</v>
      </c>
      <c r="K106" s="21"/>
      <c r="L106" s="21">
        <v>385200</v>
      </c>
      <c r="M106" s="21"/>
      <c r="N106" s="21">
        <f t="shared" ref="N106" si="13">SUM(B106,D106,F106,H106,J106,L106)</f>
        <v>2156400</v>
      </c>
      <c r="O106" s="21"/>
      <c r="P106" s="21">
        <f t="shared" ref="P106" si="14">SUM(N106,O106)</f>
        <v>2156400</v>
      </c>
      <c r="R106" s="47"/>
    </row>
    <row r="107" spans="1:18" s="20" customFormat="1" ht="15" customHeight="1" x14ac:dyDescent="0.25">
      <c r="A107" s="9" t="s">
        <v>40</v>
      </c>
      <c r="B107" s="21"/>
      <c r="C107" s="21"/>
      <c r="D107" s="21"/>
      <c r="E107" s="21"/>
      <c r="F107" s="21"/>
      <c r="G107" s="21"/>
      <c r="H107" s="21"/>
      <c r="I107" s="21">
        <v>200000</v>
      </c>
      <c r="J107" s="21"/>
      <c r="K107" s="21"/>
      <c r="L107" s="21"/>
      <c r="M107" s="21"/>
      <c r="N107" s="21"/>
      <c r="O107" s="21">
        <f t="shared" si="3"/>
        <v>200000</v>
      </c>
      <c r="P107" s="21">
        <f t="shared" si="9"/>
        <v>200000</v>
      </c>
    </row>
    <row r="108" spans="1:18" s="20" customFormat="1" ht="15" customHeight="1" x14ac:dyDescent="0.25">
      <c r="A108" s="9" t="s">
        <v>41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8" s="20" customFormat="1" ht="15" customHeight="1" x14ac:dyDescent="0.25">
      <c r="A109" s="9" t="s">
        <v>42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8" s="20" customFormat="1" ht="15" customHeight="1" x14ac:dyDescent="0.25">
      <c r="A110" s="9" t="s">
        <v>43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8" s="20" customFormat="1" ht="15" customHeight="1" x14ac:dyDescent="0.25">
      <c r="A111" s="9" t="s">
        <v>46</v>
      </c>
      <c r="B111" s="21"/>
      <c r="C111" s="21"/>
      <c r="D111" s="21"/>
      <c r="E111" s="21"/>
      <c r="F111" s="21"/>
      <c r="G111" s="21"/>
      <c r="H111" s="21"/>
      <c r="I111" s="21">
        <v>9900</v>
      </c>
      <c r="J111" s="21"/>
      <c r="K111" s="21"/>
      <c r="L111" s="21"/>
      <c r="M111" s="21"/>
      <c r="N111" s="21"/>
      <c r="O111" s="21">
        <f t="shared" si="3"/>
        <v>9900</v>
      </c>
      <c r="P111" s="21">
        <f t="shared" si="9"/>
        <v>9900</v>
      </c>
    </row>
    <row r="112" spans="1:18" s="20" customFormat="1" ht="15" customHeight="1" x14ac:dyDescent="0.25">
      <c r="A112" s="9" t="s">
        <v>47</v>
      </c>
      <c r="B112" s="21"/>
      <c r="C112" s="21"/>
      <c r="D112" s="21"/>
      <c r="E112" s="21"/>
      <c r="F112" s="21"/>
      <c r="G112" s="21"/>
      <c r="H112" s="21"/>
      <c r="I112" s="21">
        <v>9900</v>
      </c>
      <c r="J112" s="21"/>
      <c r="K112" s="21"/>
      <c r="L112" s="21"/>
      <c r="M112" s="21"/>
      <c r="N112" s="21"/>
      <c r="O112" s="21">
        <f t="shared" si="3"/>
        <v>9900</v>
      </c>
      <c r="P112" s="21">
        <f t="shared" si="9"/>
        <v>9900</v>
      </c>
    </row>
    <row r="113" spans="1:16" s="20" customFormat="1" ht="15" customHeight="1" x14ac:dyDescent="0.25">
      <c r="A113" s="9" t="s">
        <v>48</v>
      </c>
      <c r="B113" s="21"/>
      <c r="C113" s="21"/>
      <c r="D113" s="21"/>
      <c r="E113" s="21"/>
      <c r="F113" s="21"/>
      <c r="G113" s="21"/>
      <c r="H113" s="21"/>
      <c r="I113" s="21">
        <v>9900</v>
      </c>
      <c r="J113" s="21"/>
      <c r="K113" s="21"/>
      <c r="L113" s="21"/>
      <c r="M113" s="21"/>
      <c r="N113" s="21"/>
      <c r="O113" s="21">
        <f t="shared" si="3"/>
        <v>9900</v>
      </c>
      <c r="P113" s="21">
        <f t="shared" si="9"/>
        <v>9900</v>
      </c>
    </row>
    <row r="114" spans="1:16" s="20" customFormat="1" ht="15" customHeight="1" x14ac:dyDescent="0.25">
      <c r="A114" s="9" t="s">
        <v>49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s="17" customFormat="1" ht="15" customHeight="1" x14ac:dyDescent="0.25">
      <c r="A115" s="38" t="s">
        <v>44</v>
      </c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</row>
    <row r="116" spans="1:16" s="10" customFormat="1" ht="30" x14ac:dyDescent="0.25">
      <c r="A116" s="6" t="s">
        <v>15</v>
      </c>
      <c r="B116" s="19">
        <f t="shared" ref="B116:M116" si="15">SUM(B117:B118)</f>
        <v>0</v>
      </c>
      <c r="C116" s="19">
        <f t="shared" si="15"/>
        <v>0</v>
      </c>
      <c r="D116" s="19">
        <f t="shared" si="15"/>
        <v>0</v>
      </c>
      <c r="E116" s="19">
        <f t="shared" si="15"/>
        <v>0</v>
      </c>
      <c r="F116" s="19">
        <f t="shared" si="15"/>
        <v>0</v>
      </c>
      <c r="G116" s="19">
        <f t="shared" si="15"/>
        <v>0</v>
      </c>
      <c r="H116" s="19">
        <f t="shared" si="15"/>
        <v>0</v>
      </c>
      <c r="I116" s="19">
        <f t="shared" si="15"/>
        <v>160000</v>
      </c>
      <c r="J116" s="19">
        <f t="shared" si="15"/>
        <v>0</v>
      </c>
      <c r="K116" s="19">
        <f t="shared" si="15"/>
        <v>0</v>
      </c>
      <c r="L116" s="19">
        <f t="shared" si="15"/>
        <v>0</v>
      </c>
      <c r="M116" s="19">
        <f t="shared" si="15"/>
        <v>0</v>
      </c>
      <c r="N116" s="19">
        <f t="shared" si="3"/>
        <v>0</v>
      </c>
      <c r="O116" s="19">
        <f t="shared" si="3"/>
        <v>160000</v>
      </c>
      <c r="P116" s="19">
        <f t="shared" si="9"/>
        <v>160000</v>
      </c>
    </row>
    <row r="117" spans="1:16" s="20" customFormat="1" ht="15" customHeight="1" x14ac:dyDescent="0.25">
      <c r="A117" s="9" t="s">
        <v>32</v>
      </c>
      <c r="B117" s="21"/>
      <c r="C117" s="21"/>
      <c r="D117" s="21"/>
      <c r="E117" s="21"/>
      <c r="F117" s="21"/>
      <c r="G117" s="21"/>
      <c r="H117" s="21"/>
      <c r="I117" s="21">
        <v>100000</v>
      </c>
      <c r="J117" s="21"/>
      <c r="K117" s="21"/>
      <c r="L117" s="21"/>
      <c r="M117" s="21"/>
      <c r="N117" s="21"/>
      <c r="O117" s="21">
        <f t="shared" si="3"/>
        <v>100000</v>
      </c>
      <c r="P117" s="21">
        <f t="shared" si="9"/>
        <v>100000</v>
      </c>
    </row>
    <row r="118" spans="1:16" s="20" customFormat="1" ht="15" customHeight="1" x14ac:dyDescent="0.25">
      <c r="A118" s="9" t="s">
        <v>39</v>
      </c>
      <c r="B118" s="21"/>
      <c r="C118" s="21"/>
      <c r="D118" s="21"/>
      <c r="E118" s="21"/>
      <c r="F118" s="21"/>
      <c r="G118" s="21"/>
      <c r="H118" s="21"/>
      <c r="I118" s="21">
        <v>60000</v>
      </c>
      <c r="J118" s="21"/>
      <c r="K118" s="21"/>
      <c r="L118" s="21"/>
      <c r="M118" s="21"/>
      <c r="N118" s="21"/>
      <c r="O118" s="21">
        <f t="shared" si="3"/>
        <v>60000</v>
      </c>
      <c r="P118" s="21">
        <f t="shared" si="9"/>
        <v>60000</v>
      </c>
    </row>
    <row r="119" spans="1:16" s="7" customFormat="1" ht="15" customHeight="1" x14ac:dyDescent="0.25">
      <c r="A119" s="6" t="s">
        <v>16</v>
      </c>
      <c r="B119" s="19">
        <f>SUM(B120)</f>
        <v>0</v>
      </c>
      <c r="C119" s="19">
        <f t="shared" ref="C119:M119" si="16">SUM(C120)</f>
        <v>0</v>
      </c>
      <c r="D119" s="19">
        <f t="shared" si="16"/>
        <v>0</v>
      </c>
      <c r="E119" s="19">
        <f t="shared" si="16"/>
        <v>0</v>
      </c>
      <c r="F119" s="19">
        <f t="shared" si="16"/>
        <v>0</v>
      </c>
      <c r="G119" s="19">
        <f t="shared" si="16"/>
        <v>0</v>
      </c>
      <c r="H119" s="19">
        <f t="shared" si="16"/>
        <v>0</v>
      </c>
      <c r="I119" s="19">
        <f>SUM(I120)</f>
        <v>0</v>
      </c>
      <c r="J119" s="19">
        <f t="shared" si="16"/>
        <v>0</v>
      </c>
      <c r="K119" s="19">
        <f t="shared" si="16"/>
        <v>0</v>
      </c>
      <c r="L119" s="19">
        <f t="shared" si="16"/>
        <v>0</v>
      </c>
      <c r="M119" s="19">
        <f t="shared" si="16"/>
        <v>0</v>
      </c>
      <c r="N119" s="19">
        <f t="shared" si="3"/>
        <v>0</v>
      </c>
      <c r="O119" s="19">
        <f t="shared" si="3"/>
        <v>0</v>
      </c>
      <c r="P119" s="19">
        <f t="shared" si="9"/>
        <v>0</v>
      </c>
    </row>
    <row r="120" spans="1:16" s="17" customFormat="1" ht="15" customHeight="1" x14ac:dyDescent="0.25">
      <c r="A120" s="9" t="s">
        <v>60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1"/>
      <c r="O120" s="21"/>
      <c r="P120" s="21"/>
    </row>
    <row r="121" spans="1:16" s="10" customFormat="1" ht="15" customHeight="1" x14ac:dyDescent="0.25">
      <c r="A121" s="6" t="s">
        <v>17</v>
      </c>
      <c r="B121" s="19">
        <f>SUM(B122)</f>
        <v>0</v>
      </c>
      <c r="C121" s="19">
        <f t="shared" ref="C121:M121" si="17">SUM(C122)</f>
        <v>0</v>
      </c>
      <c r="D121" s="19">
        <f t="shared" si="17"/>
        <v>0</v>
      </c>
      <c r="E121" s="19">
        <f t="shared" si="17"/>
        <v>0</v>
      </c>
      <c r="F121" s="19">
        <f t="shared" si="17"/>
        <v>0</v>
      </c>
      <c r="G121" s="19">
        <f t="shared" si="17"/>
        <v>0</v>
      </c>
      <c r="H121" s="19">
        <f t="shared" si="17"/>
        <v>0</v>
      </c>
      <c r="I121" s="19">
        <f>SUM(I122)</f>
        <v>100000</v>
      </c>
      <c r="J121" s="19">
        <f t="shared" si="17"/>
        <v>0</v>
      </c>
      <c r="K121" s="19">
        <f t="shared" si="17"/>
        <v>0</v>
      </c>
      <c r="L121" s="19">
        <f t="shared" si="17"/>
        <v>0</v>
      </c>
      <c r="M121" s="19">
        <f t="shared" si="17"/>
        <v>0</v>
      </c>
      <c r="N121" s="19">
        <f t="shared" ref="N121:O123" si="18">SUM(B121,D121,F121,H121,J121,L121)</f>
        <v>0</v>
      </c>
      <c r="O121" s="19">
        <f t="shared" si="18"/>
        <v>100000</v>
      </c>
      <c r="P121" s="19">
        <f t="shared" si="9"/>
        <v>100000</v>
      </c>
    </row>
    <row r="122" spans="1:16" s="20" customFormat="1" ht="15" customHeight="1" x14ac:dyDescent="0.25">
      <c r="A122" s="9" t="s">
        <v>33</v>
      </c>
      <c r="B122" s="21"/>
      <c r="C122" s="21"/>
      <c r="D122" s="21"/>
      <c r="E122" s="21"/>
      <c r="F122" s="21"/>
      <c r="G122" s="21"/>
      <c r="H122" s="21"/>
      <c r="I122" s="21">
        <v>100000</v>
      </c>
      <c r="J122" s="21"/>
      <c r="K122" s="21"/>
      <c r="L122" s="21"/>
      <c r="M122" s="21"/>
      <c r="N122" s="21"/>
      <c r="O122" s="21">
        <f t="shared" si="18"/>
        <v>100000</v>
      </c>
      <c r="P122" s="21">
        <f t="shared" si="9"/>
        <v>100000</v>
      </c>
    </row>
    <row r="123" spans="1:16" s="10" customFormat="1" ht="15" customHeight="1" x14ac:dyDescent="0.25">
      <c r="A123" s="6" t="s">
        <v>34</v>
      </c>
      <c r="B123" s="19">
        <f>SUM(B124)</f>
        <v>43185</v>
      </c>
      <c r="C123" s="19">
        <f>SUM(C124)</f>
        <v>4000</v>
      </c>
      <c r="D123" s="19">
        <f t="shared" ref="D123:M123" si="19">SUM(D124)</f>
        <v>47968</v>
      </c>
      <c r="E123" s="19">
        <f t="shared" si="19"/>
        <v>12500</v>
      </c>
      <c r="F123" s="19">
        <f t="shared" si="19"/>
        <v>64680</v>
      </c>
      <c r="G123" s="19">
        <f t="shared" si="19"/>
        <v>0</v>
      </c>
      <c r="H123" s="19">
        <f t="shared" si="19"/>
        <v>27720</v>
      </c>
      <c r="I123" s="19">
        <f>SUM(I124)</f>
        <v>764137</v>
      </c>
      <c r="J123" s="19">
        <f t="shared" si="19"/>
        <v>44252</v>
      </c>
      <c r="K123" s="19">
        <f t="shared" si="19"/>
        <v>42307.200000000004</v>
      </c>
      <c r="L123" s="19">
        <f t="shared" si="19"/>
        <v>39651</v>
      </c>
      <c r="M123" s="19">
        <f t="shared" si="19"/>
        <v>0</v>
      </c>
      <c r="N123" s="19">
        <f t="shared" si="18"/>
        <v>267456</v>
      </c>
      <c r="O123" s="19">
        <f t="shared" si="18"/>
        <v>822944.2</v>
      </c>
      <c r="P123" s="19">
        <f t="shared" si="9"/>
        <v>1090400.2</v>
      </c>
    </row>
    <row r="124" spans="1:16" s="14" customFormat="1" ht="15" customHeight="1" x14ac:dyDescent="0.25">
      <c r="A124" s="12">
        <v>0.1</v>
      </c>
      <c r="B124" s="13">
        <f>SUM(B121,B119,B116,B103,B99,B97,B40,B35,B17,B8,B5)*0.1</f>
        <v>43185</v>
      </c>
      <c r="C124" s="13">
        <f>SUM(C121,C119,C116,C103,C99,C97,C40,C35,C17,C8,C5)*0.1</f>
        <v>4000</v>
      </c>
      <c r="D124" s="13">
        <f>SUM(D121,D119,D116,D103,D99,D97,D40,D35,D17,D8,D5)*0.1</f>
        <v>47968</v>
      </c>
      <c r="E124" s="13">
        <f>SUM(E121,E119,E116,E103,E99,E97,E40,E35,E17,E8,E5)*0.1</f>
        <v>12500</v>
      </c>
      <c r="F124" s="13">
        <f>SUM(F121,F119,F116,F103,F99,F97,F40,F35,F17,F8,F5)*0.1</f>
        <v>64680</v>
      </c>
      <c r="G124" s="13"/>
      <c r="H124" s="13">
        <f>SUM(H121,H119,H116,H103,H99,H97,H40,H35,H17,H8,H5)*0.1</f>
        <v>27720</v>
      </c>
      <c r="I124" s="13">
        <f>SUM(I121,I119,I116,I103,I99,I97,I40,I35,I17,I8,I5)*0.1</f>
        <v>764137</v>
      </c>
      <c r="J124" s="13">
        <f>SUM(J121,J119,J116,J103,J99,J97,J40,J35,J17,J8,J5)*0.1</f>
        <v>44252</v>
      </c>
      <c r="K124" s="13">
        <f>SUM(K121,K119,K116,K103,K99,K97,K40,K35,K17,K8,K5)*0.1</f>
        <v>42307.200000000004</v>
      </c>
      <c r="L124" s="13">
        <f>SUM(L121,L119,L116,L103,L99,L97,L40,L35,L17,L8,L5)*0.1</f>
        <v>39651</v>
      </c>
      <c r="M124" s="13"/>
      <c r="N124" s="21">
        <f>SUM(B124,D124,F124,H124,J124,L124)</f>
        <v>267456</v>
      </c>
      <c r="O124" s="21">
        <f>SUM(C124,E124,G124,I124,K124,M124)</f>
        <v>822944.2</v>
      </c>
      <c r="P124" s="11">
        <f>SUM(N124,O124)</f>
        <v>1090400.2</v>
      </c>
    </row>
    <row r="125" spans="1:16" s="28" customFormat="1" ht="15" customHeight="1" x14ac:dyDescent="0.25">
      <c r="A125" s="34" t="s">
        <v>6</v>
      </c>
      <c r="B125" s="35">
        <f t="shared" ref="B125:M125" si="20">SUM(B123,B121,B119,B116,B103,B99,B97,B40,B35,B17,B8,B5)</f>
        <v>475035</v>
      </c>
      <c r="C125" s="35">
        <f t="shared" si="20"/>
        <v>44000</v>
      </c>
      <c r="D125" s="35">
        <f t="shared" si="20"/>
        <v>527648</v>
      </c>
      <c r="E125" s="35">
        <f t="shared" si="20"/>
        <v>137500</v>
      </c>
      <c r="F125" s="35">
        <f t="shared" si="20"/>
        <v>711480</v>
      </c>
      <c r="G125" s="35">
        <f t="shared" si="20"/>
        <v>0</v>
      </c>
      <c r="H125" s="35">
        <f t="shared" si="20"/>
        <v>304920</v>
      </c>
      <c r="I125" s="35">
        <f t="shared" si="20"/>
        <v>8405507</v>
      </c>
      <c r="J125" s="35">
        <f t="shared" si="20"/>
        <v>486772</v>
      </c>
      <c r="K125" s="35">
        <f t="shared" si="20"/>
        <v>465379.2</v>
      </c>
      <c r="L125" s="35">
        <f t="shared" si="20"/>
        <v>436161</v>
      </c>
      <c r="M125" s="35">
        <f t="shared" si="20"/>
        <v>0</v>
      </c>
      <c r="N125" s="35">
        <f>SUM(B125,D125,F125,H125,J125,L125)</f>
        <v>2942016</v>
      </c>
      <c r="O125" s="35">
        <f>SUM(C125,E125,G125,I125,K125,M125)</f>
        <v>9052386.1999999993</v>
      </c>
      <c r="P125" s="35">
        <f>SUM(N125,O125)</f>
        <v>11994402.199999999</v>
      </c>
    </row>
    <row r="126" spans="1:16" s="29" customFormat="1" ht="15" customHeight="1" x14ac:dyDescent="0.25">
      <c r="A126" s="36" t="s">
        <v>73</v>
      </c>
      <c r="B126" s="37">
        <f t="shared" ref="B126:P126" si="21">SUM(B125)-B123</f>
        <v>431850</v>
      </c>
      <c r="C126" s="37">
        <f t="shared" si="21"/>
        <v>40000</v>
      </c>
      <c r="D126" s="37">
        <f t="shared" si="21"/>
        <v>479680</v>
      </c>
      <c r="E126" s="37">
        <f t="shared" si="21"/>
        <v>125000</v>
      </c>
      <c r="F126" s="37">
        <f t="shared" si="21"/>
        <v>646800</v>
      </c>
      <c r="G126" s="37">
        <f t="shared" si="21"/>
        <v>0</v>
      </c>
      <c r="H126" s="37">
        <f t="shared" si="21"/>
        <v>277200</v>
      </c>
      <c r="I126" s="37">
        <f t="shared" si="21"/>
        <v>7641370</v>
      </c>
      <c r="J126" s="37">
        <f t="shared" si="21"/>
        <v>442520</v>
      </c>
      <c r="K126" s="37">
        <f t="shared" si="21"/>
        <v>423072</v>
      </c>
      <c r="L126" s="37">
        <f t="shared" si="21"/>
        <v>396510</v>
      </c>
      <c r="M126" s="37">
        <f t="shared" si="21"/>
        <v>0</v>
      </c>
      <c r="N126" s="37">
        <f t="shared" si="21"/>
        <v>2674560</v>
      </c>
      <c r="O126" s="37">
        <f t="shared" si="21"/>
        <v>8229441.9999999991</v>
      </c>
      <c r="P126" s="37">
        <f t="shared" si="21"/>
        <v>10904002</v>
      </c>
    </row>
    <row r="127" spans="1:16" ht="15" customHeight="1" x14ac:dyDescent="0.25"/>
  </sheetData>
  <sheetProtection algorithmName="SHA-512" hashValue="RqEadxHjvngztehTTOf0swVLh0BYvFVk6u5Rdl1ESB+dSrfE+6At5qwEYZRhTMaewtR9SFkU6Kp6XmYATtPsUg==" saltValue="OhO1PT/IfrbrnSTaDaoWAg==" spinCount="100000" sheet="1" deleteColumns="0" deleteRows="0"/>
  <mergeCells count="7">
    <mergeCell ref="N1:O1"/>
    <mergeCell ref="B1:C1"/>
    <mergeCell ref="D1:E1"/>
    <mergeCell ref="F1:G1"/>
    <mergeCell ref="H1:I1"/>
    <mergeCell ref="J1:K1"/>
    <mergeCell ref="L1:M1"/>
  </mergeCells>
  <printOptions headings="1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31" customWidth="1"/>
    <col min="2" max="2" width="13.28515625" customWidth="1"/>
    <col min="3" max="3" width="10.7109375" customWidth="1"/>
    <col min="4" max="4" width="10.85546875" customWidth="1"/>
    <col min="5" max="5" width="10.42578125" customWidth="1"/>
    <col min="7" max="7" width="8.42578125" customWidth="1"/>
    <col min="8" max="8" width="9.5703125" customWidth="1"/>
    <col min="9" max="9" width="16.42578125" customWidth="1"/>
    <col min="10" max="10" width="13" customWidth="1"/>
    <col min="11" max="11" width="10.85546875" customWidth="1"/>
    <col min="12" max="12" width="12.42578125" customWidth="1"/>
    <col min="13" max="13" width="11" customWidth="1"/>
    <col min="14" max="14" width="13.7109375" customWidth="1"/>
  </cols>
  <sheetData>
    <row r="1" spans="1:14" x14ac:dyDescent="0.25">
      <c r="B1" s="52" t="s">
        <v>76</v>
      </c>
      <c r="C1" s="52" t="s">
        <v>77</v>
      </c>
      <c r="D1" s="52" t="s">
        <v>86</v>
      </c>
      <c r="E1" s="52" t="s">
        <v>96</v>
      </c>
      <c r="I1" s="53" t="s">
        <v>100</v>
      </c>
      <c r="J1" s="52" t="s">
        <v>76</v>
      </c>
      <c r="K1" s="52" t="s">
        <v>108</v>
      </c>
      <c r="L1" s="52" t="s">
        <v>86</v>
      </c>
      <c r="M1" s="52" t="s">
        <v>96</v>
      </c>
      <c r="N1" s="52" t="s">
        <v>109</v>
      </c>
    </row>
    <row r="2" spans="1:14" x14ac:dyDescent="0.25">
      <c r="A2" s="42" t="s">
        <v>92</v>
      </c>
      <c r="B2" s="27">
        <f>SUM(CostCategory!$P$6)</f>
        <v>2308518</v>
      </c>
      <c r="C2" s="27">
        <f>'World Class'!$P$6</f>
        <v>2362118</v>
      </c>
      <c r="D2" s="27">
        <f>FullScope!$P$6</f>
        <v>2362118</v>
      </c>
      <c r="E2" s="27">
        <v>700000</v>
      </c>
      <c r="I2" s="57" t="s">
        <v>106</v>
      </c>
      <c r="J2" s="55">
        <f>(B2)/(B14-B13)</f>
        <v>0.21171291054422037</v>
      </c>
      <c r="K2" s="55">
        <f t="shared" ref="K2:M2" si="0">(C2)/(C14-C13)</f>
        <v>0.14487070475525066</v>
      </c>
      <c r="L2" s="55">
        <f t="shared" si="0"/>
        <v>9.5296232218780821E-2</v>
      </c>
      <c r="M2" s="55">
        <f t="shared" si="0"/>
        <v>3.5351749911620628E-2</v>
      </c>
      <c r="N2" s="55">
        <v>0.31</v>
      </c>
    </row>
    <row r="3" spans="1:14" x14ac:dyDescent="0.25">
      <c r="A3" s="6" t="s">
        <v>78</v>
      </c>
      <c r="B3" s="27">
        <f>CostCategory!$P$8</f>
        <v>2643000</v>
      </c>
      <c r="C3" s="27">
        <f>'World Class'!$P$8</f>
        <v>2791000</v>
      </c>
      <c r="D3" s="27">
        <f>FullScope!$P$8</f>
        <v>2891000</v>
      </c>
      <c r="E3" s="27">
        <v>3990000</v>
      </c>
      <c r="I3" s="57" t="s">
        <v>105</v>
      </c>
      <c r="J3" s="55">
        <f>(B3)/(B14-B13)</f>
        <v>0.24238806999485144</v>
      </c>
      <c r="K3" s="55">
        <f t="shared" ref="K3:M3" si="1">(C3)/(C14-C13)</f>
        <v>0.17117440236766521</v>
      </c>
      <c r="L3" s="55">
        <f t="shared" si="1"/>
        <v>0.11663321110312667</v>
      </c>
      <c r="M3" s="55">
        <f t="shared" si="1"/>
        <v>0.20150497449623755</v>
      </c>
      <c r="N3" s="55">
        <v>0.16</v>
      </c>
    </row>
    <row r="4" spans="1:14" x14ac:dyDescent="0.25">
      <c r="A4" s="6" t="s">
        <v>79</v>
      </c>
      <c r="B4" s="27">
        <f>CostCategory!$P$17</f>
        <v>490050</v>
      </c>
      <c r="C4" s="27">
        <f>'World Class'!$P$17</f>
        <v>1990900</v>
      </c>
      <c r="D4" s="27">
        <f>FullScope!$P$17</f>
        <v>2207450</v>
      </c>
      <c r="E4" s="27">
        <v>1550000</v>
      </c>
      <c r="F4" s="62" t="s">
        <v>87</v>
      </c>
      <c r="G4" s="63" t="s">
        <v>88</v>
      </c>
      <c r="H4" s="64" t="s">
        <v>89</v>
      </c>
      <c r="I4" s="57" t="s">
        <v>101</v>
      </c>
      <c r="J4" s="55">
        <f>(B6+B10)/(B14-B13)</f>
        <v>0.15255866607507959</v>
      </c>
      <c r="K4" s="55">
        <f>(C6+C10)/(C14-C13)</f>
        <v>0.17717869258328484</v>
      </c>
      <c r="L4" s="55">
        <f>(D6+D10)/(D14-D13)</f>
        <v>0.3993991553996537</v>
      </c>
      <c r="M4" s="55">
        <f>(E6+E10)/(E14-E13)</f>
        <v>0.35407302661481743</v>
      </c>
      <c r="N4" s="55">
        <v>0.14000000000000001</v>
      </c>
    </row>
    <row r="5" spans="1:14" x14ac:dyDescent="0.25">
      <c r="A5" s="6" t="s">
        <v>80</v>
      </c>
      <c r="B5" s="27">
        <f>CostCategory!$P$35</f>
        <v>0</v>
      </c>
      <c r="C5" s="27">
        <f>'World Class'!$P$35</f>
        <v>330000</v>
      </c>
      <c r="D5" s="27">
        <f>FullScope!$P$35</f>
        <v>1130000</v>
      </c>
      <c r="E5" s="27">
        <v>1410000</v>
      </c>
      <c r="F5" s="62"/>
      <c r="G5" s="63"/>
      <c r="H5" s="64"/>
      <c r="I5" s="57" t="s">
        <v>102</v>
      </c>
      <c r="J5" s="55">
        <f>B4/(B14-B13)</f>
        <v>4.4942214794164562E-2</v>
      </c>
      <c r="K5" s="55">
        <f>C4/(C14-C13)</f>
        <v>0.12210358927760109</v>
      </c>
      <c r="L5" s="55">
        <f>D4/(D14-D13)</f>
        <v>8.905637559653995E-2</v>
      </c>
      <c r="M5" s="55">
        <f>E4/(E14-E13)</f>
        <v>7.8278874804302817E-2</v>
      </c>
      <c r="N5" s="55">
        <v>0.1</v>
      </c>
    </row>
    <row r="6" spans="1:14" x14ac:dyDescent="0.25">
      <c r="A6" s="6" t="s">
        <v>81</v>
      </c>
      <c r="B6" s="40">
        <f>SUM(CostCategory!$P$41:$P$92)</f>
        <v>1663500</v>
      </c>
      <c r="C6" s="40">
        <f>SUM('World Class'!$P$41:$P$92)</f>
        <v>2888900</v>
      </c>
      <c r="D6" s="40">
        <f>SUM(FullScope!$P$41:$P$93)</f>
        <v>8500950</v>
      </c>
      <c r="E6" s="40">
        <v>7011000</v>
      </c>
      <c r="F6" s="40">
        <f>SUM(FullScope!P70:P85)</f>
        <v>2499900</v>
      </c>
      <c r="G6" s="40">
        <f>SUM(FullScope!P88:P92)</f>
        <v>707250</v>
      </c>
      <c r="H6" s="41">
        <f>D6-(F6+G6)</f>
        <v>5293800</v>
      </c>
      <c r="I6" s="57" t="s">
        <v>103</v>
      </c>
      <c r="J6" s="55">
        <f>(B5+B8+B9+B11+B12)/(B14-B13)</f>
        <v>9.5899101999431038E-2</v>
      </c>
      <c r="K6" s="55">
        <f>(C5+C8+C9+C11+C12)/(C14-C13)</f>
        <v>0.16870522234641039</v>
      </c>
      <c r="L6" s="55">
        <f>(D5+D8+D9+D11+D12)/(D14-D13)</f>
        <v>0.14635592018237867</v>
      </c>
      <c r="M6" s="55">
        <f>(E5+E8+E9+E11+E12)/(E14-E13)</f>
        <v>0.18534417453663957</v>
      </c>
      <c r="N6" s="55">
        <v>0.13</v>
      </c>
    </row>
    <row r="7" spans="1:14" x14ac:dyDescent="0.25">
      <c r="A7" s="6" t="s">
        <v>84</v>
      </c>
      <c r="B7" s="27">
        <f>SUM(CostCategory!$P$104:$P$106)</f>
        <v>2753250</v>
      </c>
      <c r="C7" s="27">
        <f>SUM('World Class'!$P$104:$P$106)</f>
        <v>3521350</v>
      </c>
      <c r="D7" s="27">
        <f>SUM(FullScope!$P$105:$P$107)</f>
        <v>3798850</v>
      </c>
      <c r="E7" s="27">
        <v>2880000</v>
      </c>
      <c r="I7" s="57" t="s">
        <v>104</v>
      </c>
      <c r="J7" s="55">
        <f>(B7)/(B14-B13)</f>
        <v>0.25249903659225303</v>
      </c>
      <c r="K7" s="55">
        <f>(C7)/(C14-C13)</f>
        <v>0.21596738866978785</v>
      </c>
      <c r="L7" s="55">
        <f>(D7)/(D14-D13)</f>
        <v>0.15325910549952015</v>
      </c>
      <c r="M7" s="55">
        <f>(E7)/(E14-E13)</f>
        <v>0.145447199636382</v>
      </c>
      <c r="N7" s="55">
        <v>0.16</v>
      </c>
    </row>
    <row r="8" spans="1:14" x14ac:dyDescent="0.25">
      <c r="A8" s="42" t="s">
        <v>93</v>
      </c>
      <c r="B8" s="27">
        <f>SUM(CostCategory!$P$7,CostCategory!$P$116)</f>
        <v>600624</v>
      </c>
      <c r="C8" s="27">
        <f>SUM('World Class'!$P$7,'World Class'!$P$116)</f>
        <v>1438280</v>
      </c>
      <c r="D8" s="27">
        <f>SUM(FullScope!$P$7,FullScope!$P$117)</f>
        <v>1438280</v>
      </c>
      <c r="E8" s="27">
        <v>1160000</v>
      </c>
      <c r="J8" s="56">
        <f>SUM(J2:J7)</f>
        <v>1</v>
      </c>
      <c r="K8" s="56">
        <f>SUM(K2:K7)</f>
        <v>1</v>
      </c>
      <c r="L8" s="56">
        <f>SUM(L2:L7)</f>
        <v>1</v>
      </c>
      <c r="M8" s="56">
        <f>SUM(M2:M7)</f>
        <v>1</v>
      </c>
      <c r="N8" s="56">
        <f>SUM(N2:N7)</f>
        <v>1</v>
      </c>
    </row>
    <row r="9" spans="1:14" x14ac:dyDescent="0.25">
      <c r="A9" s="6" t="s">
        <v>83</v>
      </c>
      <c r="B9" s="27">
        <f>SUM(CostCategory!$P$107:$P$114)</f>
        <v>229700</v>
      </c>
      <c r="C9" s="27">
        <f>SUM('World Class'!$P$107:$P$114)</f>
        <v>665700</v>
      </c>
      <c r="D9" s="27">
        <f>SUM(FullScope!$P$108:$P$115)</f>
        <v>736700</v>
      </c>
      <c r="E9" s="27">
        <v>1100000</v>
      </c>
    </row>
    <row r="10" spans="1:14" x14ac:dyDescent="0.25">
      <c r="A10" s="6" t="s">
        <v>82</v>
      </c>
      <c r="B10" s="27">
        <f>SUM(CostCategory!$P$93:$P$96,CostCategory!$P$115)</f>
        <v>0</v>
      </c>
      <c r="C10" s="27">
        <f>SUM('World Class'!$P$93:$P$96,'World Class'!$P$115)</f>
        <v>0</v>
      </c>
      <c r="D10" s="27">
        <f>SUM(FullScope!$P$94:$P$97,FullScope!$P$116)</f>
        <v>1399000</v>
      </c>
      <c r="E10" s="27">
        <v>0</v>
      </c>
    </row>
    <row r="11" spans="1:14" x14ac:dyDescent="0.25">
      <c r="A11" s="6" t="s">
        <v>33</v>
      </c>
      <c r="B11" s="27">
        <f>CostCategory!$P$121</f>
        <v>100000</v>
      </c>
      <c r="C11" s="27">
        <f>'World Class'!$P$121</f>
        <v>177000</v>
      </c>
      <c r="D11" s="27">
        <f>FullScope!$P$122</f>
        <v>177000</v>
      </c>
      <c r="E11" s="27">
        <v>0</v>
      </c>
    </row>
    <row r="12" spans="1:14" x14ac:dyDescent="0.25">
      <c r="A12" s="6" t="s">
        <v>85</v>
      </c>
      <c r="B12" s="27">
        <f>CostCategory!$P$99</f>
        <v>115360</v>
      </c>
      <c r="C12" s="27">
        <f>'World Class'!$P$99</f>
        <v>139760</v>
      </c>
      <c r="D12" s="27">
        <f>FullScope!$P$100</f>
        <v>145760</v>
      </c>
      <c r="E12" s="27">
        <v>0</v>
      </c>
    </row>
    <row r="13" spans="1:14" x14ac:dyDescent="0.25">
      <c r="A13" s="6" t="s">
        <v>94</v>
      </c>
      <c r="B13" s="27">
        <f>SUM(B2:B12)*0.1</f>
        <v>1090400.2</v>
      </c>
      <c r="C13" s="27">
        <f>SUM(C2:C12)*0.1</f>
        <v>1630500.8</v>
      </c>
      <c r="D13" s="27">
        <f>SUM(D2:D12)*0.1</f>
        <v>2478710.8000000003</v>
      </c>
      <c r="E13" s="27">
        <f>SUM(E2:E12)*0.1</f>
        <v>1980100</v>
      </c>
    </row>
    <row r="14" spans="1:14" x14ac:dyDescent="0.25">
      <c r="A14" s="34" t="s">
        <v>6</v>
      </c>
      <c r="B14" s="31">
        <f>SUM(B2:B13)</f>
        <v>11994402.199999999</v>
      </c>
      <c r="C14" s="31">
        <f>SUM(C2:C13)</f>
        <v>17935508.800000001</v>
      </c>
      <c r="D14" s="31">
        <f>SUM(D2:D13)</f>
        <v>27265818.800000001</v>
      </c>
      <c r="E14" s="31">
        <f>SUM(E2:E13)</f>
        <v>21781100</v>
      </c>
    </row>
    <row r="15" spans="1:14" x14ac:dyDescent="0.25">
      <c r="A15" s="50" t="s">
        <v>107</v>
      </c>
      <c r="B15" s="51">
        <f>(2*0.25)/2^2</f>
        <v>0.125</v>
      </c>
      <c r="C15" s="51">
        <f>(2*1)/2^2</f>
        <v>0.5</v>
      </c>
      <c r="D15" s="54">
        <f>(4*1)/2^2+(3*0.25)/1.2^2+0.25/1.5^2</f>
        <v>1.6319444444444446</v>
      </c>
      <c r="E15" s="54">
        <f>(4*1)/2^2+(3*0.25)/1.2^2+0.25/1.5^2</f>
        <v>1.6319444444444446</v>
      </c>
      <c r="F15" s="51" t="s">
        <v>90</v>
      </c>
    </row>
    <row r="17" spans="9:13" x14ac:dyDescent="0.25">
      <c r="I17" s="17"/>
      <c r="J17" s="17"/>
      <c r="K17" s="17"/>
      <c r="L17" s="17"/>
      <c r="M17" s="17"/>
    </row>
    <row r="18" spans="9:13" x14ac:dyDescent="0.25">
      <c r="I18" s="17"/>
      <c r="J18" s="17"/>
      <c r="K18" s="17"/>
      <c r="L18" s="17"/>
      <c r="M18" s="17"/>
    </row>
    <row r="19" spans="9:13" x14ac:dyDescent="0.25">
      <c r="I19" s="17"/>
      <c r="J19" s="17"/>
      <c r="K19" s="17"/>
      <c r="L19" s="17"/>
      <c r="M19" s="17"/>
    </row>
    <row r="20" spans="9:13" x14ac:dyDescent="0.25">
      <c r="I20" s="17"/>
      <c r="J20" s="17"/>
      <c r="K20" s="17"/>
      <c r="L20" s="17"/>
      <c r="M20" s="17"/>
    </row>
    <row r="21" spans="9:13" x14ac:dyDescent="0.25">
      <c r="I21" s="17"/>
      <c r="J21" s="17"/>
      <c r="K21" s="17"/>
      <c r="L21" s="17"/>
      <c r="M21" s="17"/>
    </row>
    <row r="22" spans="9:13" x14ac:dyDescent="0.25">
      <c r="I22" s="17"/>
      <c r="J22" s="17"/>
      <c r="K22" s="17"/>
      <c r="L22" s="17"/>
      <c r="M22" s="17"/>
    </row>
    <row r="23" spans="9:13" x14ac:dyDescent="0.25">
      <c r="I23" s="17"/>
      <c r="J23" s="17"/>
      <c r="K23" s="17"/>
      <c r="L23" s="17"/>
      <c r="M23" s="17"/>
    </row>
    <row r="24" spans="9:13" x14ac:dyDescent="0.25">
      <c r="I24" s="17"/>
      <c r="J24" s="17"/>
      <c r="K24" s="17"/>
      <c r="L24" s="17"/>
      <c r="M24" s="17"/>
    </row>
    <row r="25" spans="9:13" x14ac:dyDescent="0.25">
      <c r="I25" s="17"/>
      <c r="J25" s="17"/>
      <c r="K25" s="17"/>
      <c r="L25" s="17"/>
      <c r="M25" s="17"/>
    </row>
    <row r="32" spans="9:13" x14ac:dyDescent="0.25">
      <c r="J32" s="27"/>
    </row>
  </sheetData>
  <sheetProtection algorithmName="SHA-512" hashValue="bZiqJRiJq2Aa/FVejmqBpULyfQ5UWgQ7HGRDsPbHyaH03Z9qOyWdSeHpAZklpGkLDOOeKt32NOsnTVmKC3dGwg==" saltValue="lHk7lSE9pP2hCa0dlww1kQ==" spinCount="100000" sheet="1" deleteColumns="0" deleteRows="0"/>
  <mergeCells count="3">
    <mergeCell ref="F4:F5"/>
    <mergeCell ref="G4:G5"/>
    <mergeCell ref="H4:H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FullScope</vt:lpstr>
      <vt:lpstr>World Class</vt:lpstr>
      <vt:lpstr>CostCategory</vt:lpstr>
      <vt:lpstr>Charts</vt:lpstr>
    </vt:vector>
  </TitlesOfParts>
  <Company>HZG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Fenske,  Jochen</dc:creator>
  <cp:lastModifiedBy>Přemysl Beran</cp:lastModifiedBy>
  <dcterms:created xsi:type="dcterms:W3CDTF">2016-07-19T07:49:54Z</dcterms:created>
  <dcterms:modified xsi:type="dcterms:W3CDTF">2016-10-04T12:37:46Z</dcterms:modified>
</cp:coreProperties>
</file>