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58" yWindow="780" windowWidth="18018" windowHeight="9768" activeTab="1"/>
  </bookViews>
  <sheets>
    <sheet name="summary" sheetId="12" r:id="rId1"/>
    <sheet name="OPTION 3" sheetId="1" r:id="rId2"/>
    <sheet name="OPTION 2" sheetId="4" r:id="rId3"/>
    <sheet name="OPTION 1" sheetId="6" r:id="rId4"/>
  </sheets>
  <definedNames>
    <definedName name="_xlnm.Print_Area" localSheetId="0">summary!$B$1:$E$37</definedName>
  </definedNames>
  <calcPr calcId="145621"/>
</workbook>
</file>

<file path=xl/calcChain.xml><?xml version="1.0" encoding="utf-8"?>
<calcChain xmlns="http://schemas.openxmlformats.org/spreadsheetml/2006/main">
  <c r="I54" i="4" l="1"/>
  <c r="I55" i="4"/>
  <c r="I56" i="4"/>
  <c r="I57" i="4"/>
  <c r="I58" i="4"/>
  <c r="I59" i="4"/>
  <c r="I60" i="4"/>
  <c r="I61" i="4"/>
  <c r="I62" i="4"/>
  <c r="I63" i="4"/>
  <c r="I64" i="4"/>
  <c r="I65" i="4"/>
  <c r="I66" i="4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2" i="1"/>
  <c r="I73" i="1"/>
  <c r="I74" i="1"/>
  <c r="I75" i="1"/>
  <c r="I52" i="1"/>
  <c r="I51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3" i="1"/>
  <c r="I32" i="1"/>
  <c r="I31" i="1"/>
  <c r="I29" i="1"/>
  <c r="I28" i="1"/>
  <c r="I27" i="1"/>
  <c r="I26" i="1"/>
  <c r="I25" i="1"/>
  <c r="I23" i="1"/>
  <c r="I22" i="1"/>
  <c r="I21" i="1"/>
  <c r="I19" i="1"/>
  <c r="I18" i="1"/>
  <c r="I16" i="1"/>
  <c r="I15" i="1"/>
  <c r="I13" i="1"/>
  <c r="I12" i="1"/>
  <c r="I11" i="1"/>
  <c r="I10" i="1"/>
  <c r="I9" i="1"/>
  <c r="I8" i="1"/>
  <c r="I7" i="1"/>
  <c r="I68" i="4"/>
  <c r="I69" i="4"/>
  <c r="I70" i="4"/>
  <c r="I72" i="4"/>
  <c r="I73" i="4"/>
  <c r="I74" i="4"/>
  <c r="I75" i="4"/>
  <c r="I52" i="4"/>
  <c r="I51" i="4"/>
  <c r="I49" i="4"/>
  <c r="I48" i="4"/>
  <c r="I47" i="4"/>
  <c r="I46" i="4"/>
  <c r="I45" i="4"/>
  <c r="I44" i="4"/>
  <c r="I43" i="4"/>
  <c r="I42" i="4"/>
  <c r="I41" i="4"/>
  <c r="I39" i="4"/>
  <c r="I38" i="4"/>
  <c r="I37" i="4"/>
  <c r="I36" i="4"/>
  <c r="I35" i="4"/>
  <c r="I33" i="4"/>
  <c r="I32" i="4"/>
  <c r="I31" i="4"/>
  <c r="I29" i="4"/>
  <c r="I28" i="4"/>
  <c r="I27" i="4"/>
  <c r="I26" i="4"/>
  <c r="I25" i="4"/>
  <c r="I23" i="4"/>
  <c r="I22" i="4"/>
  <c r="I21" i="4"/>
  <c r="I19" i="4"/>
  <c r="I18" i="4"/>
  <c r="I16" i="4"/>
  <c r="I15" i="4"/>
  <c r="I13" i="4"/>
  <c r="I13" i="6"/>
  <c r="I15" i="6"/>
  <c r="I16" i="6"/>
  <c r="I18" i="6"/>
  <c r="I19" i="6"/>
  <c r="I21" i="6"/>
  <c r="I22" i="6"/>
  <c r="I23" i="6"/>
  <c r="I25" i="6"/>
  <c r="I26" i="6"/>
  <c r="I27" i="6"/>
  <c r="I28" i="6"/>
  <c r="I29" i="6"/>
  <c r="I31" i="6"/>
  <c r="I32" i="6"/>
  <c r="I33" i="6"/>
  <c r="I35" i="6"/>
  <c r="I36" i="6"/>
  <c r="I37" i="6"/>
  <c r="I38" i="6"/>
  <c r="I39" i="6"/>
  <c r="I41" i="6"/>
  <c r="I42" i="6"/>
  <c r="I43" i="6"/>
  <c r="I44" i="6"/>
  <c r="I45" i="6"/>
  <c r="I46" i="6"/>
  <c r="I47" i="6"/>
  <c r="I48" i="6"/>
  <c r="I49" i="6"/>
  <c r="I51" i="6"/>
  <c r="I52" i="6"/>
  <c r="I53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9" i="6"/>
  <c r="I70" i="6"/>
  <c r="I71" i="6"/>
  <c r="I73" i="6"/>
  <c r="I74" i="6"/>
  <c r="I75" i="6"/>
  <c r="I76" i="6"/>
  <c r="J77" i="6" l="1"/>
  <c r="J76" i="6"/>
  <c r="F113" i="12" l="1"/>
  <c r="F28" i="4" l="1"/>
  <c r="F28" i="1"/>
  <c r="F35" i="6" l="1"/>
  <c r="F47" i="4"/>
  <c r="F47" i="1"/>
  <c r="F37" i="6" l="1"/>
  <c r="F19" i="6" l="1"/>
  <c r="F19" i="4"/>
  <c r="F19" i="1"/>
  <c r="F38" i="1"/>
  <c r="F37" i="1"/>
  <c r="F36" i="1"/>
  <c r="F35" i="1"/>
  <c r="F35" i="4"/>
  <c r="F37" i="4"/>
  <c r="F38" i="4"/>
  <c r="C12" i="12" l="1"/>
  <c r="C29" i="12" s="1"/>
  <c r="D12" i="12"/>
  <c r="D29" i="12" s="1"/>
  <c r="E12" i="12"/>
  <c r="E29" i="12" s="1"/>
  <c r="H46" i="12"/>
  <c r="H47" i="12"/>
  <c r="H48" i="12"/>
  <c r="H49" i="12"/>
  <c r="H50" i="12"/>
  <c r="H51" i="12"/>
  <c r="H53" i="12"/>
  <c r="H54" i="12"/>
  <c r="H56" i="12"/>
  <c r="H59" i="12"/>
  <c r="H60" i="12"/>
  <c r="H61" i="12"/>
  <c r="H63" i="12"/>
  <c r="H64" i="12"/>
  <c r="H65" i="12"/>
  <c r="H67" i="12"/>
  <c r="H69" i="12"/>
  <c r="H70" i="12"/>
  <c r="H71" i="12"/>
  <c r="H77" i="12"/>
  <c r="H79" i="12"/>
  <c r="H80" i="12"/>
  <c r="H81" i="12"/>
  <c r="H82" i="12"/>
  <c r="H83" i="12"/>
  <c r="H84" i="12"/>
  <c r="H86" i="12"/>
  <c r="H89" i="12"/>
  <c r="H91" i="12"/>
  <c r="H93" i="12"/>
  <c r="H94" i="12"/>
  <c r="H95" i="12"/>
  <c r="H96" i="12"/>
  <c r="H97" i="12"/>
  <c r="H98" i="12"/>
  <c r="H99" i="12"/>
  <c r="H102" i="12"/>
  <c r="H103" i="12"/>
  <c r="H104" i="12"/>
  <c r="H105" i="12"/>
  <c r="H114" i="12"/>
  <c r="H45" i="12"/>
  <c r="E9" i="12" l="1"/>
  <c r="E26" i="12" s="1"/>
  <c r="E8" i="12"/>
  <c r="E25" i="12" s="1"/>
  <c r="E17" i="12"/>
  <c r="E34" i="12" s="1"/>
  <c r="F51" i="6"/>
  <c r="H27" i="6" l="1"/>
  <c r="F65" i="12" s="1"/>
  <c r="H26" i="6"/>
  <c r="F64" i="12" s="1"/>
  <c r="H27" i="4"/>
  <c r="G65" i="12" s="1"/>
  <c r="H27" i="1"/>
  <c r="H26" i="4"/>
  <c r="G64" i="12" s="1"/>
  <c r="F41" i="1"/>
  <c r="H41" i="1" s="1"/>
  <c r="H8" i="1"/>
  <c r="H9" i="1"/>
  <c r="H10" i="1"/>
  <c r="H11" i="1"/>
  <c r="H12" i="1"/>
  <c r="H13" i="1"/>
  <c r="H15" i="1"/>
  <c r="H16" i="1"/>
  <c r="H18" i="1"/>
  <c r="H19" i="1"/>
  <c r="H57" i="12" s="1"/>
  <c r="H21" i="1"/>
  <c r="H22" i="1"/>
  <c r="H23" i="1"/>
  <c r="H26" i="1"/>
  <c r="H29" i="1"/>
  <c r="H31" i="1"/>
  <c r="H32" i="1"/>
  <c r="H33" i="1"/>
  <c r="H39" i="1"/>
  <c r="H42" i="1"/>
  <c r="H43" i="1"/>
  <c r="H44" i="1"/>
  <c r="H45" i="1"/>
  <c r="H46" i="1"/>
  <c r="H47" i="1"/>
  <c r="H85" i="12" s="1"/>
  <c r="H48" i="1"/>
  <c r="H49" i="1"/>
  <c r="H87" i="12" s="1"/>
  <c r="H51" i="1"/>
  <c r="H52" i="1"/>
  <c r="H54" i="1"/>
  <c r="H55" i="1"/>
  <c r="H56" i="1"/>
  <c r="H57" i="1"/>
  <c r="H58" i="1"/>
  <c r="H59" i="1"/>
  <c r="H60" i="1"/>
  <c r="H61" i="1"/>
  <c r="H100" i="12" s="1"/>
  <c r="H62" i="1"/>
  <c r="H101" i="12" s="1"/>
  <c r="H63" i="1"/>
  <c r="H64" i="1"/>
  <c r="H65" i="1"/>
  <c r="H66" i="1"/>
  <c r="H68" i="1"/>
  <c r="H107" i="12" s="1"/>
  <c r="H69" i="1"/>
  <c r="H108" i="12" s="1"/>
  <c r="H70" i="1"/>
  <c r="H109" i="12" s="1"/>
  <c r="H72" i="1"/>
  <c r="H73" i="1"/>
  <c r="H112" i="12" s="1"/>
  <c r="H74" i="1"/>
  <c r="H113" i="12" s="1"/>
  <c r="H75" i="1"/>
  <c r="H7" i="1"/>
  <c r="F25" i="1"/>
  <c r="H25" i="1" s="1"/>
  <c r="F41" i="4"/>
  <c r="H41" i="4" s="1"/>
  <c r="G79" i="12" s="1"/>
  <c r="H13" i="4"/>
  <c r="G51" i="12" s="1"/>
  <c r="H15" i="4"/>
  <c r="G53" i="12" s="1"/>
  <c r="H16" i="4"/>
  <c r="G54" i="12" s="1"/>
  <c r="H18" i="4"/>
  <c r="G56" i="12" s="1"/>
  <c r="H19" i="4"/>
  <c r="G57" i="12" s="1"/>
  <c r="H21" i="4"/>
  <c r="G59" i="12" s="1"/>
  <c r="H22" i="4"/>
  <c r="G60" i="12" s="1"/>
  <c r="H23" i="4"/>
  <c r="G61" i="12" s="1"/>
  <c r="H25" i="4"/>
  <c r="G63" i="12" s="1"/>
  <c r="H28" i="4"/>
  <c r="G66" i="12" s="1"/>
  <c r="H29" i="4"/>
  <c r="G67" i="12" s="1"/>
  <c r="H31" i="4"/>
  <c r="G69" i="12" s="1"/>
  <c r="H32" i="4"/>
  <c r="G70" i="12" s="1"/>
  <c r="H33" i="4"/>
  <c r="G71" i="12" s="1"/>
  <c r="H36" i="4"/>
  <c r="G74" i="12" s="1"/>
  <c r="H38" i="4"/>
  <c r="G76" i="12" s="1"/>
  <c r="H39" i="4"/>
  <c r="G77" i="12" s="1"/>
  <c r="H42" i="4"/>
  <c r="G80" i="12" s="1"/>
  <c r="H43" i="4"/>
  <c r="G81" i="12" s="1"/>
  <c r="H44" i="4"/>
  <c r="G82" i="12" s="1"/>
  <c r="H45" i="4"/>
  <c r="G83" i="12" s="1"/>
  <c r="H46" i="4"/>
  <c r="G84" i="12" s="1"/>
  <c r="H47" i="4"/>
  <c r="G85" i="12" s="1"/>
  <c r="H48" i="4"/>
  <c r="G86" i="12" s="1"/>
  <c r="H49" i="4"/>
  <c r="G87" i="12" s="1"/>
  <c r="H51" i="4"/>
  <c r="G89" i="12" s="1"/>
  <c r="H52" i="4"/>
  <c r="G91" i="12" s="1"/>
  <c r="H54" i="4"/>
  <c r="G93" i="12" s="1"/>
  <c r="H55" i="4"/>
  <c r="G94" i="12" s="1"/>
  <c r="H56" i="4"/>
  <c r="G95" i="12" s="1"/>
  <c r="H57" i="4"/>
  <c r="G96" i="12" s="1"/>
  <c r="H58" i="4"/>
  <c r="G97" i="12" s="1"/>
  <c r="H59" i="4"/>
  <c r="G98" i="12" s="1"/>
  <c r="H60" i="4"/>
  <c r="G99" i="12" s="1"/>
  <c r="H61" i="4"/>
  <c r="G100" i="12" s="1"/>
  <c r="H62" i="4"/>
  <c r="G101" i="12" s="1"/>
  <c r="H63" i="4"/>
  <c r="G102" i="12" s="1"/>
  <c r="H64" i="4"/>
  <c r="G103" i="12" s="1"/>
  <c r="H65" i="4"/>
  <c r="G104" i="12" s="1"/>
  <c r="H66" i="4"/>
  <c r="G105" i="12" s="1"/>
  <c r="H68" i="4"/>
  <c r="G107" i="12" s="1"/>
  <c r="H69" i="4"/>
  <c r="G108" i="12" s="1"/>
  <c r="H70" i="4"/>
  <c r="G109" i="12" s="1"/>
  <c r="H72" i="4"/>
  <c r="H73" i="4"/>
  <c r="G112" i="12" s="1"/>
  <c r="H74" i="4"/>
  <c r="G113" i="12" s="1"/>
  <c r="H75" i="4"/>
  <c r="G114" i="12" s="1"/>
  <c r="G111" i="12" l="1"/>
  <c r="H111" i="12"/>
  <c r="E18" i="12" s="1"/>
  <c r="E35" i="12" s="1"/>
  <c r="E14" i="12"/>
  <c r="E31" i="12" s="1"/>
  <c r="D16" i="12"/>
  <c r="D33" i="12" s="1"/>
  <c r="D10" i="12"/>
  <c r="D27" i="12" s="1"/>
  <c r="E16" i="12"/>
  <c r="E33" i="12" s="1"/>
  <c r="D17" i="12"/>
  <c r="D34" i="12" s="1"/>
  <c r="E15" i="12"/>
  <c r="E32" i="12" s="1"/>
  <c r="E13" i="12"/>
  <c r="E30" i="12" s="1"/>
  <c r="D13" i="12"/>
  <c r="D30" i="12" s="1"/>
  <c r="D8" i="12"/>
  <c r="D25" i="12" s="1"/>
  <c r="D14" i="12"/>
  <c r="D31" i="12" s="1"/>
  <c r="E7" i="12"/>
  <c r="E24" i="12" s="1"/>
  <c r="D9" i="12"/>
  <c r="D26" i="12" s="1"/>
  <c r="D18" i="12"/>
  <c r="D35" i="12" s="1"/>
  <c r="D15" i="12"/>
  <c r="D32" i="12" s="1"/>
  <c r="F41" i="6" l="1"/>
  <c r="H41" i="6"/>
  <c r="F79" i="12" s="1"/>
  <c r="H13" i="6"/>
  <c r="F51" i="12" s="1"/>
  <c r="H15" i="6"/>
  <c r="F53" i="12" s="1"/>
  <c r="H16" i="6"/>
  <c r="F54" i="12" s="1"/>
  <c r="H18" i="6"/>
  <c r="F56" i="12" s="1"/>
  <c r="H19" i="6"/>
  <c r="F57" i="12" s="1"/>
  <c r="H21" i="6"/>
  <c r="F59" i="12" s="1"/>
  <c r="H22" i="6"/>
  <c r="F60" i="12" s="1"/>
  <c r="H23" i="6"/>
  <c r="F61" i="12" s="1"/>
  <c r="H25" i="6"/>
  <c r="F63" i="12" s="1"/>
  <c r="H28" i="6"/>
  <c r="F66" i="12" s="1"/>
  <c r="H29" i="6"/>
  <c r="H31" i="6"/>
  <c r="F69" i="12" s="1"/>
  <c r="H32" i="6"/>
  <c r="F70" i="12" s="1"/>
  <c r="H33" i="6"/>
  <c r="F71" i="12" s="1"/>
  <c r="H35" i="6"/>
  <c r="F73" i="12" s="1"/>
  <c r="H36" i="6"/>
  <c r="F74" i="12" s="1"/>
  <c r="H39" i="6"/>
  <c r="F77" i="12" s="1"/>
  <c r="H42" i="6"/>
  <c r="F80" i="12" s="1"/>
  <c r="H43" i="6"/>
  <c r="F81" i="12" s="1"/>
  <c r="H44" i="6"/>
  <c r="F82" i="12" s="1"/>
  <c r="H45" i="6"/>
  <c r="F83" i="12" s="1"/>
  <c r="H46" i="6"/>
  <c r="F84" i="12" s="1"/>
  <c r="H47" i="6"/>
  <c r="F85" i="12" s="1"/>
  <c r="H48" i="6"/>
  <c r="F86" i="12" s="1"/>
  <c r="H49" i="6"/>
  <c r="F87" i="12" s="1"/>
  <c r="H51" i="6"/>
  <c r="F89" i="12" s="1"/>
  <c r="H52" i="6"/>
  <c r="H53" i="6"/>
  <c r="H55" i="6"/>
  <c r="F93" i="12" s="1"/>
  <c r="H56" i="6"/>
  <c r="F94" i="12" s="1"/>
  <c r="H57" i="6"/>
  <c r="F95" i="12" s="1"/>
  <c r="H58" i="6"/>
  <c r="F96" i="12" s="1"/>
  <c r="H59" i="6"/>
  <c r="F97" i="12" s="1"/>
  <c r="H60" i="6"/>
  <c r="F98" i="12" s="1"/>
  <c r="H61" i="6"/>
  <c r="F99" i="12" s="1"/>
  <c r="H62" i="6"/>
  <c r="F100" i="12" s="1"/>
  <c r="H63" i="6"/>
  <c r="F101" i="12" s="1"/>
  <c r="H64" i="6"/>
  <c r="F102" i="12" s="1"/>
  <c r="H65" i="6"/>
  <c r="F103" i="12" s="1"/>
  <c r="H66" i="6"/>
  <c r="F104" i="12" s="1"/>
  <c r="H67" i="6"/>
  <c r="F105" i="12" s="1"/>
  <c r="H69" i="6"/>
  <c r="F107" i="12" s="1"/>
  <c r="H70" i="6"/>
  <c r="F108" i="12" s="1"/>
  <c r="H71" i="6"/>
  <c r="F109" i="12" s="1"/>
  <c r="H73" i="6"/>
  <c r="F111" i="12" s="1"/>
  <c r="H74" i="6"/>
  <c r="F112" i="12" s="1"/>
  <c r="H75" i="6"/>
  <c r="H76" i="6"/>
  <c r="F114" i="12" s="1"/>
  <c r="F67" i="12" l="1"/>
  <c r="C13" i="12" s="1"/>
  <c r="C30" i="12" s="1"/>
  <c r="C18" i="12"/>
  <c r="C35" i="12" s="1"/>
  <c r="C9" i="12"/>
  <c r="C26" i="12" s="1"/>
  <c r="C10" i="12"/>
  <c r="C27" i="12" s="1"/>
  <c r="C16" i="12"/>
  <c r="C33" i="12" s="1"/>
  <c r="C17" i="12"/>
  <c r="C34" i="12" s="1"/>
  <c r="C14" i="12"/>
  <c r="C31" i="12" s="1"/>
  <c r="C8" i="12"/>
  <c r="C25" i="12" s="1"/>
  <c r="C15" i="12"/>
  <c r="C32" i="12" s="1"/>
  <c r="H28" i="1"/>
  <c r="H66" i="12" s="1"/>
  <c r="F38" i="6"/>
  <c r="H38" i="6" s="1"/>
  <c r="F76" i="12" s="1"/>
  <c r="H37" i="6"/>
  <c r="F75" i="12" s="1"/>
  <c r="F12" i="6"/>
  <c r="H12" i="6" s="1"/>
  <c r="F11" i="6"/>
  <c r="H11" i="6" s="1"/>
  <c r="F10" i="6"/>
  <c r="H10" i="6" s="1"/>
  <c r="F9" i="6"/>
  <c r="H9" i="6" s="1"/>
  <c r="F8" i="6"/>
  <c r="H8" i="6" s="1"/>
  <c r="F7" i="6"/>
  <c r="H7" i="6" s="1"/>
  <c r="F47" i="12" l="1"/>
  <c r="I9" i="6"/>
  <c r="F48" i="12"/>
  <c r="I10" i="6"/>
  <c r="F46" i="12"/>
  <c r="I8" i="6"/>
  <c r="F50" i="12"/>
  <c r="I12" i="6"/>
  <c r="F45" i="12"/>
  <c r="C7" i="12" s="1"/>
  <c r="I7" i="6"/>
  <c r="F49" i="12"/>
  <c r="I11" i="6"/>
  <c r="H78" i="6"/>
  <c r="E10" i="12"/>
  <c r="E27" i="12" s="1"/>
  <c r="C11" i="12"/>
  <c r="C28" i="12" s="1"/>
  <c r="F116" i="12"/>
  <c r="H80" i="6"/>
  <c r="F8" i="4"/>
  <c r="H8" i="4" s="1"/>
  <c r="F9" i="4"/>
  <c r="H9" i="4" s="1"/>
  <c r="F10" i="4"/>
  <c r="H10" i="4" s="1"/>
  <c r="F11" i="4"/>
  <c r="H11" i="4" s="1"/>
  <c r="F12" i="4"/>
  <c r="H12" i="4" s="1"/>
  <c r="F7" i="4"/>
  <c r="H7" i="4" s="1"/>
  <c r="H35" i="4"/>
  <c r="G73" i="12" s="1"/>
  <c r="H37" i="4"/>
  <c r="G75" i="12" s="1"/>
  <c r="H81" i="4"/>
  <c r="J1" i="4"/>
  <c r="H38" i="1"/>
  <c r="H76" i="12" s="1"/>
  <c r="H37" i="1"/>
  <c r="H75" i="12" s="1"/>
  <c r="H36" i="1"/>
  <c r="H74" i="12" s="1"/>
  <c r="H35" i="1"/>
  <c r="H73" i="12" s="1"/>
  <c r="J1" i="1"/>
  <c r="G45" i="12" l="1"/>
  <c r="G116" i="12" s="1"/>
  <c r="I7" i="4"/>
  <c r="G47" i="12"/>
  <c r="I9" i="4"/>
  <c r="G50" i="12"/>
  <c r="I12" i="4"/>
  <c r="G46" i="12"/>
  <c r="I8" i="4"/>
  <c r="G49" i="12"/>
  <c r="I11" i="4"/>
  <c r="G48" i="12"/>
  <c r="I10" i="4"/>
  <c r="C24" i="12"/>
  <c r="C19" i="12"/>
  <c r="E11" i="12"/>
  <c r="E28" i="12" s="1"/>
  <c r="H116" i="12"/>
  <c r="D11" i="12"/>
  <c r="D28" i="12" s="1"/>
  <c r="H79" i="6"/>
  <c r="H81" i="1"/>
  <c r="H79" i="4"/>
  <c r="H77" i="4"/>
  <c r="H77" i="1"/>
  <c r="D7" i="12" l="1"/>
  <c r="D24" i="12" s="1"/>
  <c r="C36" i="12"/>
  <c r="C37" i="12" s="1"/>
  <c r="C20" i="12"/>
  <c r="E19" i="12"/>
  <c r="H79" i="1"/>
  <c r="H81" i="6"/>
  <c r="H83" i="6" s="1"/>
  <c r="H85" i="6" s="1"/>
  <c r="H83" i="4"/>
  <c r="D19" i="12" l="1"/>
  <c r="D36" i="12" s="1"/>
  <c r="D37" i="12" s="1"/>
  <c r="E36" i="12"/>
  <c r="E37" i="12" s="1"/>
  <c r="E20" i="12"/>
  <c r="H83" i="1"/>
  <c r="H85" i="1" s="1"/>
  <c r="H87" i="1" s="1"/>
  <c r="H85" i="4"/>
  <c r="H87" i="4" s="1"/>
  <c r="D20" i="12" l="1"/>
</calcChain>
</file>

<file path=xl/sharedStrings.xml><?xml version="1.0" encoding="utf-8"?>
<sst xmlns="http://schemas.openxmlformats.org/spreadsheetml/2006/main" count="576" uniqueCount="159">
  <si>
    <t>monolith</t>
  </si>
  <si>
    <t>Bunker Zone</t>
  </si>
  <si>
    <t>Experimental Hall Zone</t>
  </si>
  <si>
    <t>Neutron Detection</t>
  </si>
  <si>
    <t>Beamline Components</t>
  </si>
  <si>
    <t>Bunker Zone Component Support Structures</t>
  </si>
  <si>
    <t>Bunker Shielding</t>
  </si>
  <si>
    <t>Bunker components activation shielding</t>
  </si>
  <si>
    <t>Bunker Wall Plug Shielding</t>
  </si>
  <si>
    <t>Heavy Shutter</t>
  </si>
  <si>
    <t>Bunker to Cave zone</t>
  </si>
  <si>
    <t>Shielding</t>
  </si>
  <si>
    <t>Cave Zone</t>
  </si>
  <si>
    <t>Cave</t>
  </si>
  <si>
    <t>Sample Area</t>
  </si>
  <si>
    <t>Detector vacuum vessel</t>
  </si>
  <si>
    <t>Motion System and detector mounting frames</t>
  </si>
  <si>
    <t>Detectors</t>
  </si>
  <si>
    <t>Monitors</t>
  </si>
  <si>
    <t>DAE</t>
  </si>
  <si>
    <t>Guide</t>
  </si>
  <si>
    <t>Choppers</t>
  </si>
  <si>
    <t>Remote handling components</t>
  </si>
  <si>
    <t>Guide vessel and support structures</t>
  </si>
  <si>
    <t>Detector Vessel Assembly</t>
  </si>
  <si>
    <t>Detector vessel Shielding</t>
  </si>
  <si>
    <t>Services</t>
  </si>
  <si>
    <t>Hutch</t>
  </si>
  <si>
    <t>Racks</t>
  </si>
  <si>
    <t>Electrical cabling</t>
  </si>
  <si>
    <t>Mechanical services</t>
  </si>
  <si>
    <t>PSS</t>
  </si>
  <si>
    <t>Computing</t>
  </si>
  <si>
    <t>Access Platforms</t>
  </si>
  <si>
    <t>Crane</t>
  </si>
  <si>
    <t>Sample Environment</t>
  </si>
  <si>
    <t>Sample Stack</t>
  </si>
  <si>
    <t>Vacuum services</t>
  </si>
  <si>
    <t>Polariser</t>
  </si>
  <si>
    <t>Guide selector</t>
  </si>
  <si>
    <t>Sample prep area</t>
  </si>
  <si>
    <t>Fast slits</t>
  </si>
  <si>
    <t>Qty</t>
  </si>
  <si>
    <t>Price (each)</t>
  </si>
  <si>
    <t>Total</t>
  </si>
  <si>
    <t>Notes</t>
  </si>
  <si>
    <t>base frame or concrete with remote location and survey points</t>
  </si>
  <si>
    <t>8m tank - Based on Zoom cost (£400k for 6.5m tank)</t>
  </si>
  <si>
    <t>based on zoom PGC cost</t>
  </si>
  <si>
    <t>Labour</t>
  </si>
  <si>
    <t>based on £230-300k quotes for zoom (6.5m)</t>
  </si>
  <si>
    <t>assume 5 choppers in bunker need special lifting gear</t>
  </si>
  <si>
    <t>Freia Cost Estimate</t>
  </si>
  <si>
    <t>Option 3</t>
  </si>
  <si>
    <t>Insert Vessel</t>
  </si>
  <si>
    <t>Tooling for installation into Monolith</t>
  </si>
  <si>
    <t>Shims and packing</t>
  </si>
  <si>
    <t>Insert Cooling system</t>
  </si>
  <si>
    <t>Windows</t>
  </si>
  <si>
    <t>Gamma shutter insert</t>
  </si>
  <si>
    <t>Streaming shielding</t>
  </si>
  <si>
    <t>ESS specialist materials - concrete, pure lead</t>
  </si>
  <si>
    <t>Guide Shielding (copper shroud)</t>
  </si>
  <si>
    <t xml:space="preserve">ESS funded? Only if we are in the first 6 </t>
  </si>
  <si>
    <t>More guidance required</t>
  </si>
  <si>
    <t>Steel</t>
  </si>
  <si>
    <t>Concrete</t>
  </si>
  <si>
    <t>machined steel at £1.6k per tonne</t>
  </si>
  <si>
    <t>pre cast concrete blocks at £0.8k per tonne</t>
  </si>
  <si>
    <t>boron collimating components</t>
  </si>
  <si>
    <t>Boron collimation</t>
  </si>
  <si>
    <t>based on TS2 reflectometer stacks</t>
  </si>
  <si>
    <t xml:space="preserve">internal shielding requirements </t>
  </si>
  <si>
    <t>300 x 300 reflectometry detector</t>
  </si>
  <si>
    <t>1m x 1m gisans detector</t>
  </si>
  <si>
    <t>2.5mm based on ess costing of 770k euro LABOUR COSTS INCLUDED</t>
  </si>
  <si>
    <t>5mm based on ESS costing of 2.4M euro LABOUR COSTS INCLUDED</t>
  </si>
  <si>
    <t>based on ESS costs of 36k euro per monitor</t>
  </si>
  <si>
    <t>Monitor hardware</t>
  </si>
  <si>
    <t>Guide collimation blocks</t>
  </si>
  <si>
    <t>XY Slits</t>
  </si>
  <si>
    <t>gisans slits</t>
  </si>
  <si>
    <t>Blockhouse services</t>
  </si>
  <si>
    <t>Logistics</t>
  </si>
  <si>
    <t>Prebuild</t>
  </si>
  <si>
    <t>Travel</t>
  </si>
  <si>
    <t>People</t>
  </si>
  <si>
    <t>ISIS</t>
  </si>
  <si>
    <t>ESS</t>
  </si>
  <si>
    <t>Other</t>
  </si>
  <si>
    <t>Contract</t>
  </si>
  <si>
    <t>Total Equipment</t>
  </si>
  <si>
    <t>Total Staff</t>
  </si>
  <si>
    <t>Total Travel</t>
  </si>
  <si>
    <t>based on ESS costs 37.8k euro LABOUR</t>
  </si>
  <si>
    <t>included in detector costs</t>
  </si>
  <si>
    <t>Option 2</t>
  </si>
  <si>
    <t>REMOVED</t>
  </si>
  <si>
    <t>Option 1</t>
  </si>
  <si>
    <t>Mounts for choppers</t>
  </si>
  <si>
    <t>based on  exchange rate 1.11</t>
  </si>
  <si>
    <t>based on exchange rate 1.11</t>
  </si>
  <si>
    <t>Cost Category</t>
  </si>
  <si>
    <t>World Class Specification</t>
  </si>
  <si>
    <t>Full Scope</t>
  </si>
  <si>
    <t>With Contigency</t>
  </si>
  <si>
    <t>Based on ESS cost of 1M euros</t>
  </si>
  <si>
    <t>Beamstop</t>
  </si>
  <si>
    <t>based on TS2 costs</t>
  </si>
  <si>
    <t>based on current off-the-shelf costs</t>
  </si>
  <si>
    <t>Access and Flooring</t>
  </si>
  <si>
    <t>Access and flooring</t>
  </si>
  <si>
    <t>Based on Larmor costs</t>
  </si>
  <si>
    <t>based on TS2 phase 2 instrument costs</t>
  </si>
  <si>
    <t>Based on ESS costs + ~0.5M euro development costs</t>
  </si>
  <si>
    <t>300 long helium tube detector</t>
  </si>
  <si>
    <t>based on ESS costing of 2.1M euros</t>
  </si>
  <si>
    <t>Based on ESS costs of 828k euro for 2 double discs</t>
  </si>
  <si>
    <t>no mounts for future chopper installation</t>
  </si>
  <si>
    <t>assume all costs are covered by ESS</t>
  </si>
  <si>
    <t>Based on ESS cost of 1M euros/2  (cave approx half size)</t>
  </si>
  <si>
    <t>Neutron Optics</t>
  </si>
  <si>
    <t>Detector and Beam Monitors</t>
  </si>
  <si>
    <t>Data Acquisition and Analysis</t>
  </si>
  <si>
    <t>Motion Control and Automation</t>
  </si>
  <si>
    <t>Instrument Specific Technical Equipment</t>
  </si>
  <si>
    <t>Instrument Infrastructure</t>
  </si>
  <si>
    <t>Vacuum</t>
  </si>
  <si>
    <t>OPTION 1</t>
  </si>
  <si>
    <t>OPTION 2</t>
  </si>
  <si>
    <t>OPTION 3</t>
  </si>
  <si>
    <t>ESS LIST</t>
  </si>
  <si>
    <t>DETECTOR</t>
  </si>
  <si>
    <t>TOTAL</t>
  </si>
  <si>
    <t>TOTAL + 10% contingency</t>
  </si>
  <si>
    <t>Comparitive data from option sheets</t>
  </si>
  <si>
    <t>ESS rotary drum costs</t>
  </si>
  <si>
    <t>ESS cost estimate = 257k euros + 10k motion axis</t>
  </si>
  <si>
    <t>all costs covered by ESS</t>
  </si>
  <si>
    <t>included in above price</t>
  </si>
  <si>
    <t>Based on ESS costs of 5k euro for tube</t>
  </si>
  <si>
    <t>estimate for electronics, DAE and racks</t>
  </si>
  <si>
    <t>single axis detector motion 1400mm</t>
  </si>
  <si>
    <t>Based on ESS costs of 607k euros - HW</t>
  </si>
  <si>
    <t>Based on ESS costs of 392k euros - HW</t>
  </si>
  <si>
    <t>guide housing (assume complex adjustment)</t>
  </si>
  <si>
    <t>based on TS2 reflectometer stack costs</t>
  </si>
  <si>
    <t>HIGH RISK very difficult to estimate</t>
  </si>
  <si>
    <t>HIGH RISK</t>
  </si>
  <si>
    <t>FREIA Cost Estimates in Euros</t>
  </si>
  <si>
    <t>FREIA Cost Estimates in Pounds</t>
  </si>
  <si>
    <t>need ESS guidance</t>
  </si>
  <si>
    <t>Document</t>
  </si>
  <si>
    <t>Date</t>
  </si>
  <si>
    <t>Author</t>
  </si>
  <si>
    <t>Jim Nightingale</t>
  </si>
  <si>
    <t>Labour &amp; Travel</t>
  </si>
  <si>
    <t>Freia cost estimate v006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</si>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</sst>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164" formatCode="_-&quot;£&quot;\k* #,##0.0_-;\-&quot;£&quot;\k* #,##0.0_-;_-&quot;£&quot;* &quot;-&quot;??_-;_-@_-"/>
    <numFmt numFmtId="165" formatCode="_-&quot;£&quot;* #,##0.0_-;\-&quot;£&quot;* #,##0.0_-;_-&quot;£&quot;* &quot;-&quot;?_-;_-@_-"/>
    <numFmt numFmtId="166" formatCode="#,##0_ ;\-#,##0\ "/>
    <numFmt numFmtId="167" formatCode="_-&quot;£&quot;* #,##0_-;\-&quot;£&quot;* #,##0_-;_-&quot;£&quot;* &quot;-&quot;??_-;_-@_-"/>
    <numFmt numFmtId="168" formatCode="_-[$€k-2]\ * #,##0_-;\-[$€k-2]\ * #,##0_-;_-[$€k-2]\ * &quot;-&quot;??_-;_-@_-"/>
    <numFmt numFmtId="169" formatCode="_-&quot;£&quot;\k* #,##0.00_-;\-&quot;£&quot;\k* #,##0.00_-;_-&quot;£&quot;* &quot;-&quot;??_-;_-@_-"/>
    <numFmt numFmtId="170" formatCode="_-[$€k-2]\ * #,##0.00_-;\-[$€k-2]\ * #,##0.00_-;_-[$€k-2]\ * &quot;-&quot;??_-;_-@_-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1" tint="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4" xfId="0" applyBorder="1"/>
    <xf numFmtId="0" fontId="3" fillId="4" borderId="0" xfId="0" applyFont="1" applyFill="1"/>
    <xf numFmtId="0" fontId="3" fillId="4" borderId="0" xfId="0" applyFont="1" applyFill="1" applyBorder="1"/>
    <xf numFmtId="0" fontId="3" fillId="4" borderId="4" xfId="0" applyFont="1" applyFill="1" applyBorder="1"/>
    <xf numFmtId="0" fontId="0" fillId="3" borderId="0" xfId="0" applyFill="1" applyAlignment="1">
      <alignment horizontal="center"/>
    </xf>
    <xf numFmtId="164" fontId="0" fillId="3" borderId="0" xfId="0" applyNumberFormat="1" applyFont="1" applyFill="1" applyBorder="1" applyAlignment="1">
      <alignment vertical="top"/>
    </xf>
    <xf numFmtId="166" fontId="4" fillId="3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center"/>
    </xf>
    <xf numFmtId="167" fontId="7" fillId="0" borderId="0" xfId="0" applyNumberFormat="1" applyFont="1" applyBorder="1"/>
    <xf numFmtId="165" fontId="0" fillId="0" borderId="0" xfId="0" applyNumberFormat="1" applyBorder="1"/>
    <xf numFmtId="165" fontId="0" fillId="5" borderId="0" xfId="0" applyNumberFormat="1" applyFill="1" applyBorder="1"/>
    <xf numFmtId="165" fontId="0" fillId="0" borderId="0" xfId="0" applyNumberFormat="1" applyFill="1" applyBorder="1"/>
    <xf numFmtId="167" fontId="0" fillId="0" borderId="0" xfId="1" applyNumberFormat="1" applyFont="1" applyBorder="1"/>
    <xf numFmtId="44" fontId="0" fillId="0" borderId="0" xfId="1" applyFont="1" applyBorder="1"/>
    <xf numFmtId="44" fontId="6" fillId="0" borderId="0" xfId="1" applyFont="1" applyFill="1" applyBorder="1"/>
    <xf numFmtId="165" fontId="0" fillId="7" borderId="0" xfId="0" applyNumberFormat="1" applyFill="1" applyBorder="1"/>
    <xf numFmtId="0" fontId="0" fillId="0" borderId="1" xfId="0" applyFill="1" applyBorder="1"/>
    <xf numFmtId="44" fontId="1" fillId="0" borderId="0" xfId="1" applyFont="1" applyFill="1" applyBorder="1" applyAlignment="1">
      <alignment horizontal="center"/>
    </xf>
    <xf numFmtId="0" fontId="0" fillId="8" borderId="1" xfId="0" applyFill="1" applyBorder="1"/>
    <xf numFmtId="0" fontId="0" fillId="9" borderId="0" xfId="0" applyFill="1"/>
    <xf numFmtId="0" fontId="8" fillId="9" borderId="0" xfId="0" applyFont="1" applyFill="1" applyAlignment="1">
      <alignment horizontal="left"/>
    </xf>
    <xf numFmtId="0" fontId="9" fillId="9" borderId="0" xfId="0" applyFont="1" applyFill="1" applyAlignment="1">
      <alignment horizontal="center"/>
    </xf>
    <xf numFmtId="14" fontId="1" fillId="9" borderId="0" xfId="0" applyNumberFormat="1" applyFont="1" applyFill="1"/>
    <xf numFmtId="0" fontId="0" fillId="9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14" fontId="1" fillId="3" borderId="0" xfId="0" applyNumberFormat="1" applyFont="1" applyFill="1"/>
    <xf numFmtId="0" fontId="0" fillId="3" borderId="0" xfId="0" applyFill="1"/>
    <xf numFmtId="0" fontId="0" fillId="3" borderId="4" xfId="0" applyFill="1" applyBorder="1"/>
    <xf numFmtId="0" fontId="0" fillId="0" borderId="0" xfId="0" applyFill="1" applyBorder="1"/>
    <xf numFmtId="0" fontId="0" fillId="0" borderId="4" xfId="0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top"/>
    </xf>
    <xf numFmtId="166" fontId="4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vertical="top"/>
    </xf>
    <xf numFmtId="164" fontId="1" fillId="0" borderId="7" xfId="0" applyNumberFormat="1" applyFont="1" applyFill="1" applyBorder="1" applyAlignment="1">
      <alignment vertical="top"/>
    </xf>
    <xf numFmtId="164" fontId="0" fillId="0" borderId="0" xfId="0" applyNumberFormat="1" applyFill="1"/>
    <xf numFmtId="164" fontId="0" fillId="0" borderId="4" xfId="0" applyNumberFormat="1" applyFont="1" applyFill="1" applyBorder="1" applyAlignment="1">
      <alignment vertical="top"/>
    </xf>
    <xf numFmtId="165" fontId="0" fillId="10" borderId="0" xfId="0" applyNumberFormat="1" applyFill="1" applyBorder="1"/>
    <xf numFmtId="165" fontId="0" fillId="11" borderId="0" xfId="0" applyNumberFormat="1" applyFill="1" applyBorder="1"/>
    <xf numFmtId="0" fontId="7" fillId="0" borderId="0" xfId="0" applyFont="1"/>
    <xf numFmtId="0" fontId="4" fillId="0" borderId="0" xfId="0" applyFont="1" applyFill="1"/>
    <xf numFmtId="167" fontId="0" fillId="0" borderId="0" xfId="1" applyNumberFormat="1" applyFont="1" applyFill="1" applyBorder="1"/>
    <xf numFmtId="167" fontId="1" fillId="0" borderId="0" xfId="0" applyNumberFormat="1" applyFont="1" applyBorder="1"/>
    <xf numFmtId="0" fontId="1" fillId="0" borderId="0" xfId="0" applyFont="1"/>
    <xf numFmtId="0" fontId="0" fillId="0" borderId="0" xfId="0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0" fontId="10" fillId="3" borderId="0" xfId="0" applyFont="1" applyFill="1" applyAlignment="1">
      <alignment horizontal="center"/>
    </xf>
    <xf numFmtId="168" fontId="7" fillId="2" borderId="7" xfId="0" applyNumberFormat="1" applyFont="1" applyFill="1" applyBorder="1"/>
    <xf numFmtId="0" fontId="10" fillId="3" borderId="0" xfId="0" applyFont="1" applyFill="1" applyAlignment="1">
      <alignment horizontal="center"/>
    </xf>
    <xf numFmtId="165" fontId="0" fillId="6" borderId="0" xfId="0" applyNumberFormat="1" applyFill="1" applyBorder="1"/>
    <xf numFmtId="165" fontId="0" fillId="2" borderId="0" xfId="0" applyNumberFormat="1" applyFill="1" applyBorder="1"/>
    <xf numFmtId="166" fontId="5" fillId="0" borderId="9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0" fillId="0" borderId="6" xfId="0" applyFill="1" applyBorder="1"/>
    <xf numFmtId="164" fontId="0" fillId="3" borderId="4" xfId="0" applyNumberFormat="1" applyFon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 applyBorder="1"/>
    <xf numFmtId="0" fontId="0" fillId="3" borderId="6" xfId="0" applyFill="1" applyBorder="1"/>
    <xf numFmtId="0" fontId="0" fillId="0" borderId="0" xfId="0" applyAlignment="1">
      <alignment horizontal="center"/>
    </xf>
    <xf numFmtId="0" fontId="12" fillId="3" borderId="1" xfId="0" applyFont="1" applyFill="1" applyBorder="1"/>
    <xf numFmtId="0" fontId="12" fillId="3" borderId="2" xfId="0" applyFont="1" applyFill="1" applyBorder="1"/>
    <xf numFmtId="0" fontId="0" fillId="8" borderId="0" xfId="0" applyFill="1"/>
    <xf numFmtId="164" fontId="0" fillId="8" borderId="0" xfId="0" applyNumberFormat="1" applyFont="1" applyFill="1" applyBorder="1" applyAlignment="1">
      <alignment vertical="top"/>
    </xf>
    <xf numFmtId="166" fontId="4" fillId="8" borderId="0" xfId="0" applyNumberFormat="1" applyFont="1" applyFill="1" applyBorder="1" applyAlignment="1">
      <alignment horizontal="center"/>
    </xf>
    <xf numFmtId="0" fontId="0" fillId="8" borderId="0" xfId="0" applyFill="1" applyBorder="1"/>
    <xf numFmtId="164" fontId="0" fillId="8" borderId="4" xfId="0" applyNumberFormat="1" applyFont="1" applyFill="1" applyBorder="1" applyAlignment="1">
      <alignment vertical="top"/>
    </xf>
    <xf numFmtId="164" fontId="4" fillId="3" borderId="4" xfId="0" applyNumberFormat="1" applyFont="1" applyFill="1" applyBorder="1" applyAlignment="1">
      <alignment vertical="top"/>
    </xf>
    <xf numFmtId="164" fontId="4" fillId="0" borderId="4" xfId="0" applyNumberFormat="1" applyFont="1" applyFill="1" applyBorder="1" applyAlignment="1">
      <alignment vertical="top"/>
    </xf>
    <xf numFmtId="164" fontId="4" fillId="8" borderId="4" xfId="0" applyNumberFormat="1" applyFont="1" applyFill="1" applyBorder="1" applyAlignment="1">
      <alignment vertical="top"/>
    </xf>
    <xf numFmtId="0" fontId="0" fillId="9" borderId="4" xfId="0" applyFill="1" applyBorder="1"/>
    <xf numFmtId="0" fontId="0" fillId="9" borderId="0" xfId="0" applyFill="1" applyBorder="1"/>
    <xf numFmtId="164" fontId="0" fillId="0" borderId="0" xfId="0" applyNumberFormat="1"/>
    <xf numFmtId="0" fontId="13" fillId="0" borderId="0" xfId="0" applyFont="1" applyFill="1" applyBorder="1" applyAlignment="1">
      <alignment vertical="center" wrapText="1"/>
    </xf>
    <xf numFmtId="0" fontId="0" fillId="0" borderId="2" xfId="0" applyFill="1" applyBorder="1"/>
    <xf numFmtId="0" fontId="12" fillId="0" borderId="1" xfId="0" applyFont="1" applyFill="1" applyBorder="1"/>
    <xf numFmtId="0" fontId="12" fillId="0" borderId="2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 applyBorder="1"/>
    <xf numFmtId="0" fontId="14" fillId="0" borderId="0" xfId="0" applyFont="1" applyFill="1" applyBorder="1"/>
    <xf numFmtId="168" fontId="1" fillId="0" borderId="0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5" fillId="2" borderId="1" xfId="0" applyFont="1" applyFill="1" applyBorder="1"/>
    <xf numFmtId="168" fontId="15" fillId="2" borderId="1" xfId="0" applyNumberFormat="1" applyFont="1" applyFill="1" applyBorder="1" applyAlignment="1">
      <alignment horizont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horizontal="center"/>
    </xf>
    <xf numFmtId="164" fontId="0" fillId="2" borderId="0" xfId="0" applyNumberFormat="1" applyFill="1"/>
    <xf numFmtId="0" fontId="0" fillId="8" borderId="0" xfId="0" applyFill="1" applyAlignment="1">
      <alignment horizontal="center"/>
    </xf>
    <xf numFmtId="0" fontId="6" fillId="13" borderId="0" xfId="0" applyFont="1" applyFill="1" applyBorder="1"/>
    <xf numFmtId="0" fontId="0" fillId="13" borderId="0" xfId="0" applyFill="1" applyBorder="1"/>
    <xf numFmtId="0" fontId="0" fillId="13" borderId="0" xfId="0" applyFill="1"/>
    <xf numFmtId="0" fontId="0" fillId="13" borderId="0" xfId="0" applyFill="1" applyAlignment="1">
      <alignment horizontal="center"/>
    </xf>
    <xf numFmtId="0" fontId="16" fillId="3" borderId="1" xfId="0" applyFont="1" applyFill="1" applyBorder="1"/>
    <xf numFmtId="0" fontId="16" fillId="3" borderId="2" xfId="0" applyFont="1" applyFill="1" applyBorder="1"/>
    <xf numFmtId="0" fontId="16" fillId="3" borderId="6" xfId="0" applyFont="1" applyFill="1" applyBorder="1"/>
    <xf numFmtId="168" fontId="1" fillId="0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0" fontId="15" fillId="0" borderId="0" xfId="0" applyFont="1" applyFill="1" applyBorder="1"/>
    <xf numFmtId="164" fontId="15" fillId="0" borderId="0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14" fontId="0" fillId="0" borderId="0" xfId="0" applyNumberFormat="1" applyBorder="1"/>
    <xf numFmtId="167" fontId="0" fillId="0" borderId="4" xfId="1" applyNumberFormat="1" applyFont="1" applyBorder="1"/>
    <xf numFmtId="164" fontId="6" fillId="0" borderId="4" xfId="0" applyNumberFormat="1" applyFont="1" applyFill="1" applyBorder="1" applyAlignment="1">
      <alignment vertical="top"/>
    </xf>
    <xf numFmtId="0" fontId="3" fillId="4" borderId="9" xfId="0" applyFont="1" applyFill="1" applyBorder="1"/>
    <xf numFmtId="166" fontId="4" fillId="3" borderId="9" xfId="0" applyNumberFormat="1" applyFont="1" applyFill="1" applyBorder="1" applyAlignment="1">
      <alignment horizontal="center"/>
    </xf>
    <xf numFmtId="166" fontId="4" fillId="8" borderId="9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Fill="1" applyBorder="1"/>
    <xf numFmtId="169" fontId="1" fillId="0" borderId="1" xfId="0" applyNumberFormat="1" applyFont="1" applyBorder="1" applyAlignment="1">
      <alignment horizontal="left"/>
    </xf>
    <xf numFmtId="170" fontId="1" fillId="0" borderId="1" xfId="0" applyNumberFormat="1" applyFont="1" applyFill="1" applyBorder="1" applyAlignment="1">
      <alignment horizontal="left"/>
    </xf>
    <xf numFmtId="44" fontId="0" fillId="0" borderId="0" xfId="1" applyNumberFormat="1" applyFont="1" applyBorder="1"/>
    <xf numFmtId="0" fontId="17" fillId="0" borderId="1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168" fontId="7" fillId="2" borderId="0" xfId="0" applyNumberFormat="1" applyFont="1" applyFill="1" applyBorder="1"/>
    <xf numFmtId="168" fontId="4" fillId="14" borderId="0" xfId="0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7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214313</xdr:rowOff>
    </xdr:from>
    <xdr:to>
      <xdr:col>7</xdr:col>
      <xdr:colOff>511967</xdr:colOff>
      <xdr:row>4</xdr:row>
      <xdr:rowOff>268204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0" y="762001"/>
          <a:ext cx="12394405" cy="513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</xdr:row>
      <xdr:rowOff>122550</xdr:rowOff>
    </xdr:from>
    <xdr:to>
      <xdr:col>7</xdr:col>
      <xdr:colOff>1139351</xdr:colOff>
      <xdr:row>4</xdr:row>
      <xdr:rowOff>250032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187" y="670238"/>
          <a:ext cx="12950352" cy="521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190500</xdr:rowOff>
    </xdr:from>
    <xdr:to>
      <xdr:col>7</xdr:col>
      <xdr:colOff>1166811</xdr:colOff>
      <xdr:row>4</xdr:row>
      <xdr:rowOff>116298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738188"/>
          <a:ext cx="13120687" cy="5009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18"/>
  <sheetViews>
    <sheetView topLeftCell="B16" zoomScale="80" zoomScaleNormal="80" workbookViewId="0">
      <selection activeCell="C4" sqref="C4"/>
    </sheetView>
  </sheetViews>
  <sheetFormatPr defaultRowHeight="14.4" x14ac:dyDescent="0.55000000000000004"/>
  <cols>
    <col min="1" max="1" width="18" customWidth="1"/>
    <col min="2" max="2" width="54.26171875" customWidth="1"/>
    <col min="3" max="3" width="43.68359375" customWidth="1"/>
    <col min="4" max="4" width="45.26171875" customWidth="1"/>
    <col min="5" max="5" width="46.578125" style="63" customWidth="1"/>
    <col min="6" max="8" width="17.41796875" customWidth="1"/>
  </cols>
  <sheetData>
    <row r="1" spans="1:5" ht="15" x14ac:dyDescent="0.25">
      <c r="B1" s="104" t="s">
        <v>152</v>
      </c>
      <c r="C1" s="105" t="s">
        <v>157</v>
      </c>
    </row>
    <row r="2" spans="1:5" ht="15" x14ac:dyDescent="0.25">
      <c r="B2" s="104" t="s">
        <v>154</v>
      </c>
      <c r="C2" s="105" t="s">
        <v>155</v>
      </c>
    </row>
    <row r="3" spans="1:5" ht="15" x14ac:dyDescent="0.25">
      <c r="B3" s="104" t="s">
        <v>153</v>
      </c>
      <c r="C3" s="106">
        <v>42647</v>
      </c>
    </row>
    <row r="4" spans="1:5" ht="15" x14ac:dyDescent="0.25">
      <c r="A4" s="2"/>
      <c r="B4" s="107"/>
    </row>
    <row r="5" spans="1:5" ht="26.25" x14ac:dyDescent="0.4">
      <c r="A5" s="32"/>
      <c r="B5" s="118" t="s">
        <v>150</v>
      </c>
      <c r="C5" s="118"/>
      <c r="D5" s="118"/>
      <c r="E5" s="118"/>
    </row>
    <row r="6" spans="1:5" ht="21" x14ac:dyDescent="0.35">
      <c r="A6" s="32"/>
      <c r="B6" s="89" t="s">
        <v>131</v>
      </c>
      <c r="C6" s="90" t="s">
        <v>128</v>
      </c>
      <c r="D6" s="90" t="s">
        <v>129</v>
      </c>
      <c r="E6" s="90" t="s">
        <v>130</v>
      </c>
    </row>
    <row r="7" spans="1:5" ht="21" x14ac:dyDescent="0.35">
      <c r="A7" s="77"/>
      <c r="B7" s="86" t="s">
        <v>11</v>
      </c>
      <c r="C7" s="115">
        <f t="shared" ref="C7:E10" si="0">SUMIF($E45:$E114,$B7,F45:F114)</f>
        <v>1570.7153153153154</v>
      </c>
      <c r="D7" s="81">
        <f t="shared" si="0"/>
        <v>1640.7153153153154</v>
      </c>
      <c r="E7" s="81">
        <f t="shared" si="0"/>
        <v>2106.6162162162163</v>
      </c>
    </row>
    <row r="8" spans="1:5" ht="21" x14ac:dyDescent="0.35">
      <c r="A8" s="77"/>
      <c r="B8" s="86" t="s">
        <v>121</v>
      </c>
      <c r="C8" s="115">
        <f t="shared" si="0"/>
        <v>1891.8918918918916</v>
      </c>
      <c r="D8" s="81">
        <f t="shared" si="0"/>
        <v>1891.8918918918916</v>
      </c>
      <c r="E8" s="81">
        <f t="shared" si="0"/>
        <v>1891.8918918918916</v>
      </c>
    </row>
    <row r="9" spans="1:5" ht="21" x14ac:dyDescent="0.35">
      <c r="A9" s="77"/>
      <c r="B9" s="86" t="s">
        <v>21</v>
      </c>
      <c r="C9" s="115">
        <f t="shared" si="0"/>
        <v>0</v>
      </c>
      <c r="D9" s="81">
        <f t="shared" si="0"/>
        <v>2715</v>
      </c>
      <c r="E9" s="81">
        <f t="shared" si="0"/>
        <v>2715</v>
      </c>
    </row>
    <row r="10" spans="1:5" ht="21" x14ac:dyDescent="0.35">
      <c r="A10" s="77"/>
      <c r="B10" s="86" t="s">
        <v>35</v>
      </c>
      <c r="C10" s="115">
        <f t="shared" si="0"/>
        <v>0</v>
      </c>
      <c r="D10" s="81">
        <f t="shared" si="0"/>
        <v>353.15315315315314</v>
      </c>
      <c r="E10" s="81">
        <f t="shared" si="0"/>
        <v>546.8468468468468</v>
      </c>
    </row>
    <row r="11" spans="1:5" ht="21" x14ac:dyDescent="0.35">
      <c r="A11" s="77"/>
      <c r="B11" s="86" t="s">
        <v>122</v>
      </c>
      <c r="C11" s="115">
        <f>SUMIF($E49:$E117,$B11,F49:F117)</f>
        <v>115.73300573300573</v>
      </c>
      <c r="D11" s="81">
        <f>SUMIF($E49:$E117,$B11,G49:G117)</f>
        <v>857.47747747747735</v>
      </c>
      <c r="E11" s="81">
        <f>SUMIF($E49:$E117,$B11,H49:H117)</f>
        <v>3019.6396396396394</v>
      </c>
    </row>
    <row r="12" spans="1:5" ht="21" x14ac:dyDescent="0.35">
      <c r="A12" s="77"/>
      <c r="B12" s="86" t="s">
        <v>123</v>
      </c>
      <c r="C12" s="115">
        <f>SUMIF($E50:$E117,$B12,F50:F117)</f>
        <v>0</v>
      </c>
      <c r="D12" s="81">
        <f>SUMIF($E50:$E117,$B12,G50:G117)</f>
        <v>0</v>
      </c>
      <c r="E12" s="81">
        <f>SUMIF($E50:$E117,$B12,H50:H117)</f>
        <v>0</v>
      </c>
    </row>
    <row r="13" spans="1:5" ht="21" x14ac:dyDescent="0.35">
      <c r="A13" s="77"/>
      <c r="B13" s="86" t="s">
        <v>124</v>
      </c>
      <c r="C13" s="115">
        <f>SUMIF($E51:$E117,$B13,F51:F117)</f>
        <v>120</v>
      </c>
      <c r="D13" s="81">
        <f>SUMIF($E51:$E117,$B13,G51:G117)</f>
        <v>910</v>
      </c>
      <c r="E13" s="81">
        <f>SUMIF($E51:$E117,$B13,H51:H117)</f>
        <v>1210</v>
      </c>
    </row>
    <row r="14" spans="1:5" ht="21" x14ac:dyDescent="0.35">
      <c r="A14" s="77"/>
      <c r="B14" s="86" t="s">
        <v>125</v>
      </c>
      <c r="C14" s="115">
        <f>SUMIF($E52:$E117,$B14,F52:F117)</f>
        <v>25</v>
      </c>
      <c r="D14" s="81">
        <f>SUMIF($E52:$E117,$B14,G52:G117)</f>
        <v>155</v>
      </c>
      <c r="E14" s="81">
        <f>SUMIF($E52:$E117,$B14,H52:H117)</f>
        <v>882.74774774774778</v>
      </c>
    </row>
    <row r="15" spans="1:5" ht="21" x14ac:dyDescent="0.35">
      <c r="A15" s="77"/>
      <c r="B15" s="86" t="s">
        <v>126</v>
      </c>
      <c r="C15" s="115">
        <f>SUMIF($E53:$E117,$B15,F53:F117)</f>
        <v>517</v>
      </c>
      <c r="D15" s="81">
        <f>SUMIF($E53:$E117,$B15,G53:G117)</f>
        <v>1082</v>
      </c>
      <c r="E15" s="81">
        <f>SUMIF($E53:$E117,$B15,H53:H117)</f>
        <v>1117</v>
      </c>
    </row>
    <row r="16" spans="1:5" ht="21" x14ac:dyDescent="0.35">
      <c r="A16" s="77"/>
      <c r="B16" s="86" t="s">
        <v>127</v>
      </c>
      <c r="C16" s="115">
        <f>SUMIF($E54:$E117,$B16,F54:F117)</f>
        <v>0</v>
      </c>
      <c r="D16" s="81">
        <f>SUMIF($E54:$E117,$B16,G54:G117)</f>
        <v>0</v>
      </c>
      <c r="E16" s="81">
        <f>SUMIF($E54:$E117,$B16,H54:H117)</f>
        <v>0</v>
      </c>
    </row>
    <row r="17" spans="1:5" ht="21" x14ac:dyDescent="0.35">
      <c r="A17" s="77"/>
      <c r="B17" s="86" t="s">
        <v>31</v>
      </c>
      <c r="C17" s="115">
        <f>SUMIF($E55:$E117,$B17,F55:F117)</f>
        <v>120</v>
      </c>
      <c r="D17" s="81">
        <f>SUMIF($E55:$E117,$B17,G55:G117)</f>
        <v>120</v>
      </c>
      <c r="E17" s="81">
        <f>SUMIF($E55:$E117,$B17,H55:H117)</f>
        <v>120</v>
      </c>
    </row>
    <row r="18" spans="1:5" ht="21" x14ac:dyDescent="0.35">
      <c r="A18" s="32"/>
      <c r="B18" s="86" t="s">
        <v>156</v>
      </c>
      <c r="C18" s="115">
        <f>SUM(F107:F114)</f>
        <v>3011</v>
      </c>
      <c r="D18" s="82">
        <f t="shared" ref="D18:E18" si="1">SUM(G107:G114)</f>
        <v>3657.8999999999996</v>
      </c>
      <c r="E18" s="82">
        <f t="shared" si="1"/>
        <v>3879.7</v>
      </c>
    </row>
    <row r="19" spans="1:5" ht="23.25" x14ac:dyDescent="0.35">
      <c r="A19" s="32"/>
      <c r="B19" s="87" t="s">
        <v>133</v>
      </c>
      <c r="C19" s="101">
        <f>SUM(C7:C18)</f>
        <v>7371.340212940213</v>
      </c>
      <c r="D19" s="101">
        <f t="shared" ref="D19:E19" si="2">SUM(D7:D18)</f>
        <v>13383.137837837838</v>
      </c>
      <c r="E19" s="101">
        <f t="shared" si="2"/>
        <v>17489.442342342343</v>
      </c>
    </row>
    <row r="20" spans="1:5" ht="23.25" x14ac:dyDescent="0.35">
      <c r="A20" s="32"/>
      <c r="B20" s="87" t="s">
        <v>134</v>
      </c>
      <c r="C20" s="101">
        <f>C19*1.1</f>
        <v>8108.4742342342352</v>
      </c>
      <c r="D20" s="101">
        <f t="shared" ref="D20:E20" si="3">D19*1.1</f>
        <v>14721.451621621623</v>
      </c>
      <c r="E20" s="101">
        <f t="shared" si="3"/>
        <v>19238.38657657658</v>
      </c>
    </row>
    <row r="21" spans="1:5" s="1" customFormat="1" ht="23.25" x14ac:dyDescent="0.35">
      <c r="A21" s="32"/>
      <c r="B21" s="102"/>
      <c r="C21" s="103"/>
      <c r="D21" s="103"/>
      <c r="E21" s="103"/>
    </row>
    <row r="22" spans="1:5" ht="26.25" x14ac:dyDescent="0.4">
      <c r="A22" s="32"/>
      <c r="B22" s="118" t="s">
        <v>149</v>
      </c>
      <c r="C22" s="118"/>
      <c r="D22" s="118"/>
      <c r="E22" s="118"/>
    </row>
    <row r="23" spans="1:5" ht="21" x14ac:dyDescent="0.35">
      <c r="A23" s="32"/>
      <c r="B23" s="89" t="s">
        <v>131</v>
      </c>
      <c r="C23" s="90" t="s">
        <v>128</v>
      </c>
      <c r="D23" s="90" t="s">
        <v>129</v>
      </c>
      <c r="E23" s="90" t="s">
        <v>130</v>
      </c>
    </row>
    <row r="24" spans="1:5" ht="21" x14ac:dyDescent="0.35">
      <c r="A24" s="77"/>
      <c r="B24" s="86" t="s">
        <v>11</v>
      </c>
      <c r="C24" s="116">
        <f>C7*1.11</f>
        <v>1743.4940000000001</v>
      </c>
      <c r="D24" s="100">
        <f t="shared" ref="D24:E24" si="4">D7*1.11</f>
        <v>1821.1940000000002</v>
      </c>
      <c r="E24" s="100">
        <f t="shared" si="4"/>
        <v>2338.3440000000005</v>
      </c>
    </row>
    <row r="25" spans="1:5" ht="21" x14ac:dyDescent="0.35">
      <c r="A25" s="77"/>
      <c r="B25" s="86" t="s">
        <v>121</v>
      </c>
      <c r="C25" s="116">
        <f t="shared" ref="C25:E36" si="5">C8*1.11</f>
        <v>2100</v>
      </c>
      <c r="D25" s="100">
        <f t="shared" si="5"/>
        <v>2100</v>
      </c>
      <c r="E25" s="100">
        <f t="shared" si="5"/>
        <v>2100</v>
      </c>
    </row>
    <row r="26" spans="1:5" ht="21" x14ac:dyDescent="0.35">
      <c r="A26" s="77"/>
      <c r="B26" s="86" t="s">
        <v>21</v>
      </c>
      <c r="C26" s="116">
        <f t="shared" si="5"/>
        <v>0</v>
      </c>
      <c r="D26" s="100">
        <f t="shared" si="5"/>
        <v>3013.65</v>
      </c>
      <c r="E26" s="100">
        <f t="shared" si="5"/>
        <v>3013.65</v>
      </c>
    </row>
    <row r="27" spans="1:5" ht="21" x14ac:dyDescent="0.35">
      <c r="A27" s="77"/>
      <c r="B27" s="86" t="s">
        <v>35</v>
      </c>
      <c r="C27" s="116">
        <f t="shared" si="5"/>
        <v>0</v>
      </c>
      <c r="D27" s="100">
        <f t="shared" si="5"/>
        <v>392</v>
      </c>
      <c r="E27" s="100">
        <f t="shared" si="5"/>
        <v>607</v>
      </c>
    </row>
    <row r="28" spans="1:5" ht="21" x14ac:dyDescent="0.35">
      <c r="A28" s="77"/>
      <c r="B28" s="86" t="s">
        <v>122</v>
      </c>
      <c r="C28" s="116">
        <f t="shared" si="5"/>
        <v>128.46363636363637</v>
      </c>
      <c r="D28" s="100">
        <f t="shared" si="5"/>
        <v>951.8</v>
      </c>
      <c r="E28" s="100">
        <f t="shared" si="5"/>
        <v>3351.8</v>
      </c>
    </row>
    <row r="29" spans="1:5" ht="21" x14ac:dyDescent="0.35">
      <c r="A29" s="77"/>
      <c r="B29" s="86" t="s">
        <v>123</v>
      </c>
      <c r="C29" s="116">
        <f t="shared" si="5"/>
        <v>0</v>
      </c>
      <c r="D29" s="100">
        <f t="shared" si="5"/>
        <v>0</v>
      </c>
      <c r="E29" s="100">
        <f t="shared" si="5"/>
        <v>0</v>
      </c>
    </row>
    <row r="30" spans="1:5" ht="20.399999999999999" x14ac:dyDescent="0.75">
      <c r="A30" s="77"/>
      <c r="B30" s="86" t="s">
        <v>124</v>
      </c>
      <c r="C30" s="116">
        <f t="shared" si="5"/>
        <v>133.20000000000002</v>
      </c>
      <c r="D30" s="100">
        <f t="shared" si="5"/>
        <v>1010.1000000000001</v>
      </c>
      <c r="E30" s="100">
        <f t="shared" si="5"/>
        <v>1343.1000000000001</v>
      </c>
    </row>
    <row r="31" spans="1:5" ht="20.399999999999999" x14ac:dyDescent="0.75">
      <c r="A31" s="77"/>
      <c r="B31" s="86" t="s">
        <v>125</v>
      </c>
      <c r="C31" s="116">
        <f t="shared" si="5"/>
        <v>27.750000000000004</v>
      </c>
      <c r="D31" s="100">
        <f t="shared" si="5"/>
        <v>172.05</v>
      </c>
      <c r="E31" s="100">
        <f t="shared" si="5"/>
        <v>979.85000000000014</v>
      </c>
    </row>
    <row r="32" spans="1:5" ht="20.399999999999999" x14ac:dyDescent="0.75">
      <c r="A32" s="77"/>
      <c r="B32" s="86" t="s">
        <v>126</v>
      </c>
      <c r="C32" s="116">
        <f t="shared" si="5"/>
        <v>573.87</v>
      </c>
      <c r="D32" s="100">
        <f t="shared" si="5"/>
        <v>1201.0200000000002</v>
      </c>
      <c r="E32" s="100">
        <f t="shared" si="5"/>
        <v>1239.8700000000001</v>
      </c>
    </row>
    <row r="33" spans="1:8" ht="20.399999999999999" x14ac:dyDescent="0.75">
      <c r="A33" s="77"/>
      <c r="B33" s="86" t="s">
        <v>127</v>
      </c>
      <c r="C33" s="116">
        <f t="shared" si="5"/>
        <v>0</v>
      </c>
      <c r="D33" s="100">
        <f t="shared" si="5"/>
        <v>0</v>
      </c>
      <c r="E33" s="100">
        <f t="shared" si="5"/>
        <v>0</v>
      </c>
    </row>
    <row r="34" spans="1:8" ht="20.399999999999999" x14ac:dyDescent="0.75">
      <c r="A34" s="77"/>
      <c r="B34" s="86" t="s">
        <v>31</v>
      </c>
      <c r="C34" s="116">
        <f t="shared" si="5"/>
        <v>133.20000000000002</v>
      </c>
      <c r="D34" s="100">
        <f t="shared" si="5"/>
        <v>133.20000000000002</v>
      </c>
      <c r="E34" s="100">
        <f t="shared" si="5"/>
        <v>133.20000000000002</v>
      </c>
    </row>
    <row r="35" spans="1:8" ht="20.399999999999999" x14ac:dyDescent="0.75">
      <c r="A35" s="32"/>
      <c r="B35" s="86" t="s">
        <v>156</v>
      </c>
      <c r="C35" s="116">
        <f t="shared" si="5"/>
        <v>3342.2100000000005</v>
      </c>
      <c r="D35" s="100">
        <f t="shared" si="5"/>
        <v>4060.2689999999998</v>
      </c>
      <c r="E35" s="100">
        <f t="shared" si="5"/>
        <v>4306.4670000000006</v>
      </c>
    </row>
    <row r="36" spans="1:8" ht="23.1" x14ac:dyDescent="0.85">
      <c r="A36" s="32"/>
      <c r="B36" s="87" t="s">
        <v>133</v>
      </c>
      <c r="C36" s="88">
        <f t="shared" si="5"/>
        <v>8182.1876363636375</v>
      </c>
      <c r="D36" s="88">
        <f t="shared" si="5"/>
        <v>14855.283000000001</v>
      </c>
      <c r="E36" s="88">
        <f t="shared" si="5"/>
        <v>19413.281000000003</v>
      </c>
    </row>
    <row r="37" spans="1:8" ht="23.1" x14ac:dyDescent="0.85">
      <c r="A37" s="32"/>
      <c r="B37" s="87" t="s">
        <v>134</v>
      </c>
      <c r="C37" s="88">
        <f>C36*1.1</f>
        <v>9000.4064000000017</v>
      </c>
      <c r="D37" s="88">
        <f t="shared" ref="D37:E37" si="6">D36*1.1</f>
        <v>16340.811300000003</v>
      </c>
      <c r="E37" s="88">
        <f t="shared" si="6"/>
        <v>21354.609100000005</v>
      </c>
    </row>
    <row r="38" spans="1:8" ht="20.399999999999999" x14ac:dyDescent="0.75">
      <c r="A38" s="32"/>
      <c r="B38" s="84"/>
      <c r="C38" s="85"/>
      <c r="D38" s="85"/>
      <c r="E38" s="85"/>
    </row>
    <row r="39" spans="1:8" ht="20.399999999999999" x14ac:dyDescent="0.75">
      <c r="A39" s="32"/>
      <c r="B39" s="84"/>
      <c r="C39" s="85"/>
      <c r="D39" s="85"/>
      <c r="E39" s="85"/>
    </row>
    <row r="40" spans="1:8" ht="20.399999999999999" x14ac:dyDescent="0.75">
      <c r="A40" s="32"/>
      <c r="B40" s="84"/>
      <c r="C40" s="85"/>
      <c r="D40" s="85"/>
      <c r="E40" s="85"/>
    </row>
    <row r="41" spans="1:8" ht="20.399999999999999" x14ac:dyDescent="0.75">
      <c r="A41" s="32"/>
      <c r="B41" s="84"/>
      <c r="C41" s="83"/>
      <c r="D41" s="83"/>
      <c r="E41" s="83"/>
    </row>
    <row r="42" spans="1:8" ht="18.3" x14ac:dyDescent="0.7">
      <c r="A42" s="93" t="s">
        <v>135</v>
      </c>
      <c r="B42" s="94"/>
      <c r="C42" s="95"/>
      <c r="D42" s="95"/>
      <c r="E42" s="96"/>
      <c r="F42" s="95"/>
      <c r="G42" s="95"/>
      <c r="H42" s="95"/>
    </row>
    <row r="44" spans="1:8" x14ac:dyDescent="0.55000000000000004">
      <c r="F44" t="s">
        <v>128</v>
      </c>
      <c r="G44" t="s">
        <v>129</v>
      </c>
      <c r="H44" t="s">
        <v>130</v>
      </c>
    </row>
    <row r="45" spans="1:8" x14ac:dyDescent="0.55000000000000004">
      <c r="A45" s="123" t="s">
        <v>0</v>
      </c>
      <c r="B45" s="20" t="s">
        <v>54</v>
      </c>
      <c r="C45" s="1"/>
      <c r="D45" s="1"/>
      <c r="E45" s="63" t="s">
        <v>11</v>
      </c>
      <c r="F45" s="57">
        <f>'OPTION 1'!H7</f>
        <v>0</v>
      </c>
      <c r="G45" s="57">
        <f>'OPTION 2'!H7</f>
        <v>0</v>
      </c>
      <c r="H45" s="57">
        <f>'OPTION 3'!H7</f>
        <v>0</v>
      </c>
    </row>
    <row r="46" spans="1:8" x14ac:dyDescent="0.55000000000000004">
      <c r="A46" s="123"/>
      <c r="B46" s="20" t="s">
        <v>55</v>
      </c>
      <c r="C46" s="1"/>
      <c r="D46" s="1"/>
      <c r="E46" s="63" t="s">
        <v>11</v>
      </c>
      <c r="F46" s="57">
        <f>'OPTION 1'!H8</f>
        <v>0</v>
      </c>
      <c r="G46" s="57">
        <f>'OPTION 2'!H8</f>
        <v>0</v>
      </c>
      <c r="H46" s="57">
        <f>'OPTION 3'!H8</f>
        <v>0</v>
      </c>
    </row>
    <row r="47" spans="1:8" x14ac:dyDescent="0.55000000000000004">
      <c r="A47" s="123"/>
      <c r="B47" s="20" t="s">
        <v>56</v>
      </c>
      <c r="C47" s="1"/>
      <c r="D47" s="1"/>
      <c r="E47" s="63" t="s">
        <v>11</v>
      </c>
      <c r="F47" s="57">
        <f>'OPTION 1'!H9</f>
        <v>0</v>
      </c>
      <c r="G47" s="57">
        <f>'OPTION 2'!H9</f>
        <v>0</v>
      </c>
      <c r="H47" s="57">
        <f>'OPTION 3'!H9</f>
        <v>0</v>
      </c>
    </row>
    <row r="48" spans="1:8" x14ac:dyDescent="0.55000000000000004">
      <c r="A48" s="123"/>
      <c r="B48" s="20" t="s">
        <v>60</v>
      </c>
      <c r="C48" s="1"/>
      <c r="D48" s="1"/>
      <c r="E48" s="63" t="s">
        <v>11</v>
      </c>
      <c r="F48" s="57">
        <f>'OPTION 1'!H10</f>
        <v>0</v>
      </c>
      <c r="G48" s="57">
        <f>'OPTION 2'!H10</f>
        <v>0</v>
      </c>
      <c r="H48" s="57">
        <f>'OPTION 3'!H10</f>
        <v>0</v>
      </c>
    </row>
    <row r="49" spans="1:8" x14ac:dyDescent="0.55000000000000004">
      <c r="A49" s="123"/>
      <c r="B49" s="20" t="s">
        <v>57</v>
      </c>
      <c r="C49" s="1"/>
      <c r="D49" s="1"/>
      <c r="E49" s="63" t="s">
        <v>11</v>
      </c>
      <c r="F49" s="57">
        <f>'OPTION 1'!H11</f>
        <v>0</v>
      </c>
      <c r="G49" s="57">
        <f>'OPTION 2'!H11</f>
        <v>0</v>
      </c>
      <c r="H49" s="57">
        <f>'OPTION 3'!H11</f>
        <v>0</v>
      </c>
    </row>
    <row r="50" spans="1:8" x14ac:dyDescent="0.55000000000000004">
      <c r="A50" s="123"/>
      <c r="B50" s="20" t="s">
        <v>58</v>
      </c>
      <c r="C50" s="1"/>
      <c r="D50" s="1"/>
      <c r="E50" s="63" t="s">
        <v>11</v>
      </c>
      <c r="F50" s="57">
        <f>'OPTION 1'!H12</f>
        <v>0</v>
      </c>
      <c r="G50" s="57">
        <f>'OPTION 2'!H12</f>
        <v>0</v>
      </c>
      <c r="H50" s="57">
        <f>'OPTION 3'!H12</f>
        <v>0</v>
      </c>
    </row>
    <row r="51" spans="1:8" x14ac:dyDescent="0.55000000000000004">
      <c r="A51" s="123"/>
      <c r="B51" s="20" t="s">
        <v>59</v>
      </c>
      <c r="C51" s="1"/>
      <c r="D51" s="1"/>
      <c r="E51" s="63" t="s">
        <v>11</v>
      </c>
      <c r="F51" s="57">
        <f>'OPTION 1'!H13</f>
        <v>15</v>
      </c>
      <c r="G51" s="57">
        <f>'OPTION 2'!H13</f>
        <v>15</v>
      </c>
      <c r="H51" s="57">
        <f>'OPTION 3'!H13</f>
        <v>15</v>
      </c>
    </row>
    <row r="52" spans="1:8" x14ac:dyDescent="0.55000000000000004">
      <c r="A52" s="1"/>
      <c r="B52" s="1"/>
      <c r="C52" s="1"/>
      <c r="D52" s="1"/>
      <c r="F52" s="57"/>
      <c r="G52" s="57"/>
      <c r="H52" s="57"/>
    </row>
    <row r="53" spans="1:8" ht="18.75" customHeight="1" x14ac:dyDescent="0.55000000000000004">
      <c r="A53" s="124" t="s">
        <v>1</v>
      </c>
      <c r="B53" s="78" t="s">
        <v>6</v>
      </c>
      <c r="C53" s="20" t="s">
        <v>7</v>
      </c>
      <c r="D53" s="1"/>
      <c r="E53" s="63" t="s">
        <v>11</v>
      </c>
      <c r="F53" s="57">
        <f>'OPTION 1'!H15</f>
        <v>30</v>
      </c>
      <c r="G53" s="57">
        <f>'OPTION 2'!H15</f>
        <v>50</v>
      </c>
      <c r="H53" s="57">
        <f>'OPTION 3'!H15</f>
        <v>50</v>
      </c>
    </row>
    <row r="54" spans="1:8" ht="14.25" customHeight="1" x14ac:dyDescent="0.55000000000000004">
      <c r="A54" s="125"/>
      <c r="B54" s="1"/>
      <c r="C54" s="20" t="s">
        <v>8</v>
      </c>
      <c r="D54" s="1"/>
      <c r="E54" s="63" t="s">
        <v>11</v>
      </c>
      <c r="F54" s="57">
        <f>'OPTION 1'!H16</f>
        <v>75</v>
      </c>
      <c r="G54" s="57">
        <f>'OPTION 2'!H16</f>
        <v>75</v>
      </c>
      <c r="H54" s="57">
        <f>'OPTION 3'!H16</f>
        <v>75</v>
      </c>
    </row>
    <row r="55" spans="1:8" ht="18" customHeight="1" x14ac:dyDescent="0.55000000000000004">
      <c r="A55" s="125"/>
      <c r="B55" s="1"/>
      <c r="C55" s="1"/>
      <c r="D55" s="1"/>
      <c r="F55" s="57"/>
      <c r="G55" s="57"/>
      <c r="H55" s="57"/>
    </row>
    <row r="56" spans="1:8" ht="23.25" customHeight="1" x14ac:dyDescent="0.55000000000000004">
      <c r="A56" s="125"/>
      <c r="B56" s="78" t="s">
        <v>5</v>
      </c>
      <c r="C56" s="1"/>
      <c r="D56" s="1"/>
      <c r="E56" s="63" t="s">
        <v>11</v>
      </c>
      <c r="F56" s="57">
        <f>'OPTION 1'!H18</f>
        <v>50</v>
      </c>
      <c r="G56" s="57">
        <f>'OPTION 2'!H18</f>
        <v>90</v>
      </c>
      <c r="H56" s="57">
        <f>'OPTION 3'!H18</f>
        <v>90</v>
      </c>
    </row>
    <row r="57" spans="1:8" ht="21" customHeight="1" x14ac:dyDescent="0.55000000000000004">
      <c r="A57" s="126"/>
      <c r="B57" s="78" t="s">
        <v>9</v>
      </c>
      <c r="C57" s="1"/>
      <c r="D57" s="1"/>
      <c r="E57" s="63" t="s">
        <v>11</v>
      </c>
      <c r="F57" s="57">
        <f>'OPTION 1'!H19</f>
        <v>315.31531531531527</v>
      </c>
      <c r="G57" s="57">
        <f>'OPTION 2'!H19</f>
        <v>315.31531531531527</v>
      </c>
      <c r="H57" s="57">
        <f>'OPTION 3'!H19</f>
        <v>315.31531531531527</v>
      </c>
    </row>
    <row r="58" spans="1:8" x14ac:dyDescent="0.55000000000000004">
      <c r="A58" s="1"/>
      <c r="B58" s="1"/>
      <c r="C58" s="1"/>
      <c r="D58" s="1"/>
      <c r="F58" s="57"/>
      <c r="G58" s="57"/>
      <c r="H58" s="57"/>
    </row>
    <row r="59" spans="1:8" x14ac:dyDescent="0.55000000000000004">
      <c r="A59" s="127" t="s">
        <v>2</v>
      </c>
      <c r="B59" s="128" t="s">
        <v>10</v>
      </c>
      <c r="C59" s="119" t="s">
        <v>11</v>
      </c>
      <c r="D59" s="56" t="s">
        <v>65</v>
      </c>
      <c r="E59" s="63" t="s">
        <v>11</v>
      </c>
      <c r="F59" s="57">
        <f>'OPTION 1'!H21</f>
        <v>320</v>
      </c>
      <c r="G59" s="57">
        <f>'OPTION 2'!H21</f>
        <v>320</v>
      </c>
      <c r="H59" s="57">
        <f>'OPTION 3'!H21</f>
        <v>320</v>
      </c>
    </row>
    <row r="60" spans="1:8" x14ac:dyDescent="0.55000000000000004">
      <c r="A60" s="127"/>
      <c r="B60" s="128"/>
      <c r="C60" s="119"/>
      <c r="D60" s="56" t="s">
        <v>66</v>
      </c>
      <c r="E60" s="63" t="s">
        <v>11</v>
      </c>
      <c r="F60" s="57">
        <f>'OPTION 1'!H22</f>
        <v>50.400000000000006</v>
      </c>
      <c r="G60" s="57">
        <f>'OPTION 2'!H22</f>
        <v>50.400000000000006</v>
      </c>
      <c r="H60" s="57">
        <f>'OPTION 3'!H22</f>
        <v>50.400000000000006</v>
      </c>
    </row>
    <row r="61" spans="1:8" x14ac:dyDescent="0.55000000000000004">
      <c r="A61" s="127"/>
      <c r="B61" s="128"/>
      <c r="C61" s="119"/>
      <c r="D61" s="56" t="s">
        <v>70</v>
      </c>
      <c r="E61" s="63" t="s">
        <v>11</v>
      </c>
      <c r="F61" s="57">
        <f>'OPTION 1'!H23</f>
        <v>10</v>
      </c>
      <c r="G61" s="57">
        <f>'OPTION 2'!H23</f>
        <v>10</v>
      </c>
      <c r="H61" s="57">
        <f>'OPTION 3'!H23</f>
        <v>10</v>
      </c>
    </row>
    <row r="62" spans="1:8" x14ac:dyDescent="0.55000000000000004">
      <c r="A62" s="127"/>
      <c r="B62" s="1"/>
      <c r="C62" s="1"/>
      <c r="D62" s="1"/>
      <c r="F62" s="57"/>
      <c r="G62" s="57"/>
      <c r="H62" s="57"/>
    </row>
    <row r="63" spans="1:8" x14ac:dyDescent="0.55000000000000004">
      <c r="A63" s="127"/>
      <c r="B63" s="119" t="s">
        <v>12</v>
      </c>
      <c r="C63" s="20" t="s">
        <v>13</v>
      </c>
      <c r="D63" s="1"/>
      <c r="E63" s="63" t="s">
        <v>11</v>
      </c>
      <c r="F63" s="57">
        <f>'OPTION 1'!H25</f>
        <v>450</v>
      </c>
      <c r="G63" s="57">
        <f>'OPTION 2'!H25</f>
        <v>450</v>
      </c>
      <c r="H63" s="57">
        <f>'OPTION 3'!H25</f>
        <v>900.90090090090087</v>
      </c>
    </row>
    <row r="64" spans="1:8" x14ac:dyDescent="0.55000000000000004">
      <c r="A64" s="127"/>
      <c r="B64" s="119"/>
      <c r="C64" s="20" t="s">
        <v>107</v>
      </c>
      <c r="D64" s="1"/>
      <c r="E64" s="63" t="s">
        <v>11</v>
      </c>
      <c r="F64" s="57">
        <f>'OPTION 1'!H26</f>
        <v>200</v>
      </c>
      <c r="G64" s="57">
        <f>'OPTION 2'!H26</f>
        <v>200</v>
      </c>
      <c r="H64" s="57">
        <f>'OPTION 3'!H26</f>
        <v>200</v>
      </c>
    </row>
    <row r="65" spans="1:8" x14ac:dyDescent="0.55000000000000004">
      <c r="A65" s="127"/>
      <c r="B65" s="119"/>
      <c r="C65" s="20" t="s">
        <v>111</v>
      </c>
      <c r="D65" s="1"/>
      <c r="E65" s="63" t="s">
        <v>126</v>
      </c>
      <c r="F65" s="57">
        <f>'OPTION 1'!H27</f>
        <v>100</v>
      </c>
      <c r="G65" s="57">
        <f>'OPTION 2'!H27</f>
        <v>100</v>
      </c>
      <c r="H65" s="57">
        <f>'OPTION 3'!H27</f>
        <v>100</v>
      </c>
    </row>
    <row r="66" spans="1:8" x14ac:dyDescent="0.55000000000000004">
      <c r="A66" s="127"/>
      <c r="B66" s="119"/>
      <c r="C66" s="119" t="s">
        <v>14</v>
      </c>
      <c r="D66" s="56" t="s">
        <v>35</v>
      </c>
      <c r="E66" s="63" t="s">
        <v>35</v>
      </c>
      <c r="F66" s="57">
        <f>'OPTION 1'!H28</f>
        <v>0</v>
      </c>
      <c r="G66" s="57">
        <f>'OPTION 2'!H28</f>
        <v>353.15315315315314</v>
      </c>
      <c r="H66" s="57">
        <f>'OPTION 3'!H28</f>
        <v>546.8468468468468</v>
      </c>
    </row>
    <row r="67" spans="1:8" x14ac:dyDescent="0.55000000000000004">
      <c r="A67" s="127"/>
      <c r="B67" s="119"/>
      <c r="C67" s="119"/>
      <c r="D67" s="56" t="s">
        <v>36</v>
      </c>
      <c r="E67" s="63" t="s">
        <v>124</v>
      </c>
      <c r="F67" s="57">
        <f>'OPTION 1'!H29</f>
        <v>40</v>
      </c>
      <c r="G67" s="57">
        <f>'OPTION 2'!H29</f>
        <v>375</v>
      </c>
      <c r="H67" s="57">
        <f>'OPTION 3'!H29</f>
        <v>375</v>
      </c>
    </row>
    <row r="68" spans="1:8" x14ac:dyDescent="0.55000000000000004">
      <c r="A68" s="127"/>
      <c r="B68" s="119"/>
      <c r="C68" s="119"/>
      <c r="D68" s="56"/>
      <c r="F68" s="57"/>
      <c r="G68" s="57"/>
      <c r="H68" s="57"/>
    </row>
    <row r="69" spans="1:8" x14ac:dyDescent="0.55000000000000004">
      <c r="A69" s="127"/>
      <c r="B69" s="119"/>
      <c r="C69" s="119" t="s">
        <v>24</v>
      </c>
      <c r="D69" s="56" t="s">
        <v>15</v>
      </c>
      <c r="E69" s="63" t="s">
        <v>125</v>
      </c>
      <c r="F69" s="57">
        <f>'OPTION 1'!H31</f>
        <v>0</v>
      </c>
      <c r="G69" s="57">
        <f>'OPTION 2'!H31</f>
        <v>130</v>
      </c>
      <c r="H69" s="57">
        <f>'OPTION 3'!H31</f>
        <v>600</v>
      </c>
    </row>
    <row r="70" spans="1:8" x14ac:dyDescent="0.55000000000000004">
      <c r="A70" s="127"/>
      <c r="B70" s="119"/>
      <c r="C70" s="119"/>
      <c r="D70" s="56" t="s">
        <v>16</v>
      </c>
      <c r="E70" s="63" t="s">
        <v>124</v>
      </c>
      <c r="F70" s="57">
        <f>'OPTION 1'!H32</f>
        <v>20</v>
      </c>
      <c r="G70" s="57">
        <f>'OPTION 2'!H32</f>
        <v>100</v>
      </c>
      <c r="H70" s="57">
        <f>'OPTION 3'!H32</f>
        <v>250</v>
      </c>
    </row>
    <row r="71" spans="1:8" x14ac:dyDescent="0.55000000000000004">
      <c r="A71" s="127"/>
      <c r="B71" s="119"/>
      <c r="C71" s="119"/>
      <c r="D71" s="56" t="s">
        <v>25</v>
      </c>
      <c r="E71" s="63" t="s">
        <v>11</v>
      </c>
      <c r="F71" s="57">
        <f>'OPTION 1'!H33</f>
        <v>0</v>
      </c>
      <c r="G71" s="57">
        <f>'OPTION 2'!H33</f>
        <v>10</v>
      </c>
      <c r="H71" s="57">
        <f>'OPTION 3'!H33</f>
        <v>25</v>
      </c>
    </row>
    <row r="72" spans="1:8" x14ac:dyDescent="0.55000000000000004">
      <c r="A72" s="1"/>
      <c r="B72" s="1"/>
      <c r="C72" s="1"/>
      <c r="D72" s="1"/>
      <c r="F72" s="57"/>
      <c r="G72" s="57"/>
      <c r="H72" s="57"/>
    </row>
    <row r="73" spans="1:8" x14ac:dyDescent="0.55000000000000004">
      <c r="A73" s="123" t="s">
        <v>3</v>
      </c>
      <c r="B73" s="20" t="s">
        <v>17</v>
      </c>
      <c r="C73" s="20" t="s">
        <v>132</v>
      </c>
      <c r="D73" s="1"/>
      <c r="E73" s="63" t="s">
        <v>122</v>
      </c>
      <c r="F73" s="57">
        <f>'OPTION 1'!H35</f>
        <v>4.5045045045045038</v>
      </c>
      <c r="G73" s="57">
        <f>'OPTION 2'!H35</f>
        <v>693.6936936936936</v>
      </c>
      <c r="H73" s="57">
        <f>'OPTION 3'!H35</f>
        <v>693.6936936936936</v>
      </c>
    </row>
    <row r="74" spans="1:8" x14ac:dyDescent="0.55000000000000004">
      <c r="A74" s="123"/>
      <c r="B74" s="20"/>
      <c r="C74" s="79" t="s">
        <v>74</v>
      </c>
      <c r="D74" s="1"/>
      <c r="E74" s="63" t="s">
        <v>122</v>
      </c>
      <c r="F74" s="57">
        <f>'OPTION 1'!H36</f>
        <v>0</v>
      </c>
      <c r="G74" s="57">
        <f>'OPTION 2'!H36</f>
        <v>0</v>
      </c>
      <c r="H74" s="57">
        <f>'OPTION 3'!H36</f>
        <v>2162.1621621621621</v>
      </c>
    </row>
    <row r="75" spans="1:8" x14ac:dyDescent="0.55000000000000004">
      <c r="A75" s="123"/>
      <c r="B75" s="20" t="s">
        <v>18</v>
      </c>
      <c r="C75" s="20" t="s">
        <v>78</v>
      </c>
      <c r="D75" s="1"/>
      <c r="E75" s="63" t="s">
        <v>122</v>
      </c>
      <c r="F75" s="57">
        <f>'OPTION 1'!H37</f>
        <v>64.864864864864856</v>
      </c>
      <c r="G75" s="57">
        <f>'OPTION 2'!H37</f>
        <v>129.72972972972971</v>
      </c>
      <c r="H75" s="57">
        <f>'OPTION 3'!H37</f>
        <v>129.72972972972971</v>
      </c>
    </row>
    <row r="76" spans="1:8" x14ac:dyDescent="0.55000000000000004">
      <c r="A76" s="123"/>
      <c r="B76" s="20"/>
      <c r="C76" s="20" t="s">
        <v>49</v>
      </c>
      <c r="D76" s="1"/>
      <c r="E76" s="63" t="s">
        <v>122</v>
      </c>
      <c r="F76" s="57">
        <f>'OPTION 1'!H38</f>
        <v>34.36363636363636</v>
      </c>
      <c r="G76" s="57">
        <f>'OPTION 2'!H38</f>
        <v>34.054054054054049</v>
      </c>
      <c r="H76" s="57">
        <f>'OPTION 3'!H38</f>
        <v>34.054054054054049</v>
      </c>
    </row>
    <row r="77" spans="1:8" x14ac:dyDescent="0.55000000000000004">
      <c r="A77" s="123"/>
      <c r="B77" s="20" t="s">
        <v>19</v>
      </c>
      <c r="C77" s="1"/>
      <c r="D77" s="1"/>
      <c r="E77" s="63" t="s">
        <v>122</v>
      </c>
      <c r="F77" s="57">
        <f>'OPTION 1'!H39</f>
        <v>12</v>
      </c>
      <c r="G77" s="57">
        <f>'OPTION 2'!H39</f>
        <v>0</v>
      </c>
      <c r="H77" s="57">
        <f>'OPTION 3'!H39</f>
        <v>0</v>
      </c>
    </row>
    <row r="78" spans="1:8" x14ac:dyDescent="0.55000000000000004">
      <c r="A78" s="1"/>
      <c r="B78" s="1"/>
      <c r="C78" s="1"/>
      <c r="D78" s="1"/>
      <c r="F78" s="57"/>
      <c r="G78" s="57"/>
      <c r="H78" s="57"/>
    </row>
    <row r="79" spans="1:8" x14ac:dyDescent="0.55000000000000004">
      <c r="A79" s="123" t="s">
        <v>4</v>
      </c>
      <c r="B79" s="78" t="s">
        <v>20</v>
      </c>
      <c r="C79" s="1"/>
      <c r="D79" s="1"/>
      <c r="E79" s="63" t="s">
        <v>121</v>
      </c>
      <c r="F79" s="57">
        <f>'OPTION 1'!H41</f>
        <v>1891.8918918918916</v>
      </c>
      <c r="G79" s="57">
        <f>'OPTION 2'!H41</f>
        <v>1891.8918918918916</v>
      </c>
      <c r="H79" s="57">
        <f>'OPTION 3'!H41</f>
        <v>1891.8918918918916</v>
      </c>
    </row>
    <row r="80" spans="1:8" x14ac:dyDescent="0.55000000000000004">
      <c r="A80" s="123"/>
      <c r="B80" s="78" t="s">
        <v>23</v>
      </c>
      <c r="C80" s="1"/>
      <c r="D80" s="1"/>
      <c r="E80" s="63" t="s">
        <v>121</v>
      </c>
      <c r="F80" s="57">
        <f>'OPTION 1'!H42</f>
        <v>0</v>
      </c>
      <c r="G80" s="57">
        <f>'OPTION 2'!H42</f>
        <v>0</v>
      </c>
      <c r="H80" s="57">
        <f>'OPTION 3'!H42</f>
        <v>0</v>
      </c>
    </row>
    <row r="81" spans="1:8" x14ac:dyDescent="0.55000000000000004">
      <c r="A81" s="123"/>
      <c r="B81" s="20" t="s">
        <v>62</v>
      </c>
      <c r="C81" s="1"/>
      <c r="D81" s="1"/>
      <c r="E81" s="63" t="s">
        <v>11</v>
      </c>
      <c r="F81" s="57">
        <f>'OPTION 1'!H43</f>
        <v>45</v>
      </c>
      <c r="G81" s="57">
        <f>'OPTION 2'!H43</f>
        <v>45</v>
      </c>
      <c r="H81" s="57">
        <f>'OPTION 3'!H43</f>
        <v>45</v>
      </c>
    </row>
    <row r="82" spans="1:8" x14ac:dyDescent="0.55000000000000004">
      <c r="A82" s="123"/>
      <c r="B82" s="78" t="s">
        <v>79</v>
      </c>
      <c r="C82" s="1"/>
      <c r="D82" s="1"/>
      <c r="E82" s="63" t="s">
        <v>11</v>
      </c>
      <c r="F82" s="57">
        <f>'OPTION 1'!H44</f>
        <v>10</v>
      </c>
      <c r="G82" s="57">
        <f>'OPTION 2'!H44</f>
        <v>10</v>
      </c>
      <c r="H82" s="57">
        <f>'OPTION 3'!H44</f>
        <v>10</v>
      </c>
    </row>
    <row r="83" spans="1:8" x14ac:dyDescent="0.55000000000000004">
      <c r="A83" s="123"/>
      <c r="B83" s="78" t="s">
        <v>80</v>
      </c>
      <c r="C83" s="1"/>
      <c r="D83" s="1"/>
      <c r="E83" s="63" t="s">
        <v>124</v>
      </c>
      <c r="F83" s="57">
        <f>'OPTION 1'!H45</f>
        <v>60</v>
      </c>
      <c r="G83" s="57">
        <f>'OPTION 2'!H45</f>
        <v>60</v>
      </c>
      <c r="H83" s="57">
        <f>'OPTION 3'!H45</f>
        <v>60</v>
      </c>
    </row>
    <row r="84" spans="1:8" x14ac:dyDescent="0.55000000000000004">
      <c r="A84" s="123"/>
      <c r="B84" s="80" t="s">
        <v>81</v>
      </c>
      <c r="C84" s="1"/>
      <c r="D84" s="1"/>
      <c r="E84" s="63" t="s">
        <v>124</v>
      </c>
      <c r="F84" s="57">
        <f>'OPTION 1'!H46</f>
        <v>0</v>
      </c>
      <c r="G84" s="57">
        <f>'OPTION 2'!H46</f>
        <v>0</v>
      </c>
      <c r="H84" s="57">
        <f>'OPTION 3'!H46</f>
        <v>75</v>
      </c>
    </row>
    <row r="85" spans="1:8" x14ac:dyDescent="0.55000000000000004">
      <c r="A85" s="123"/>
      <c r="B85" s="80" t="s">
        <v>38</v>
      </c>
      <c r="C85" s="1"/>
      <c r="D85" s="1"/>
      <c r="E85" s="63" t="s">
        <v>125</v>
      </c>
      <c r="F85" s="57">
        <f>'OPTION 1'!H47</f>
        <v>0</v>
      </c>
      <c r="G85" s="57">
        <f>'OPTION 2'!H47</f>
        <v>0</v>
      </c>
      <c r="H85" s="57">
        <f>'OPTION 3'!H47</f>
        <v>257.74774774774772</v>
      </c>
    </row>
    <row r="86" spans="1:8" x14ac:dyDescent="0.55000000000000004">
      <c r="A86" s="123"/>
      <c r="B86" s="80" t="s">
        <v>39</v>
      </c>
      <c r="C86" s="1"/>
      <c r="D86" s="1"/>
      <c r="E86" s="63" t="s">
        <v>124</v>
      </c>
      <c r="F86" s="57">
        <f>'OPTION 1'!H48</f>
        <v>0</v>
      </c>
      <c r="G86" s="57">
        <f>'OPTION 2'!H48</f>
        <v>200</v>
      </c>
      <c r="H86" s="57">
        <f>'OPTION 3'!H48</f>
        <v>200</v>
      </c>
    </row>
    <row r="87" spans="1:8" x14ac:dyDescent="0.55000000000000004">
      <c r="A87" s="123"/>
      <c r="B87" s="79" t="s">
        <v>41</v>
      </c>
      <c r="C87" s="1"/>
      <c r="D87" s="1"/>
      <c r="E87" s="63" t="s">
        <v>124</v>
      </c>
      <c r="F87" s="57">
        <f>'OPTION 1'!H49</f>
        <v>0</v>
      </c>
      <c r="G87" s="57">
        <f>'OPTION 2'!H49</f>
        <v>175</v>
      </c>
      <c r="H87" s="57">
        <f>'OPTION 3'!H49</f>
        <v>250</v>
      </c>
    </row>
    <row r="88" spans="1:8" x14ac:dyDescent="0.55000000000000004">
      <c r="A88" s="1"/>
      <c r="B88" s="1"/>
      <c r="C88" s="1"/>
      <c r="D88" s="1"/>
      <c r="F88" s="39"/>
      <c r="G88" s="39"/>
      <c r="H88" s="39"/>
    </row>
    <row r="89" spans="1:8" x14ac:dyDescent="0.55000000000000004">
      <c r="A89" s="123" t="s">
        <v>21</v>
      </c>
      <c r="B89" s="20" t="s">
        <v>21</v>
      </c>
      <c r="C89" s="1"/>
      <c r="D89" s="1"/>
      <c r="E89" s="63" t="s">
        <v>21</v>
      </c>
      <c r="F89" s="57">
        <f>'OPTION 1'!H51</f>
        <v>0</v>
      </c>
      <c r="G89" s="57">
        <f>'OPTION 2'!H51</f>
        <v>2640</v>
      </c>
      <c r="H89" s="57">
        <f>'OPTION 3'!H51</f>
        <v>2640</v>
      </c>
    </row>
    <row r="90" spans="1:8" x14ac:dyDescent="0.55000000000000004">
      <c r="A90" s="123"/>
      <c r="B90" s="20" t="s">
        <v>99</v>
      </c>
      <c r="C90" s="1"/>
      <c r="D90" s="1"/>
      <c r="E90" s="63" t="s">
        <v>21</v>
      </c>
      <c r="F90" s="57"/>
    </row>
    <row r="91" spans="1:8" x14ac:dyDescent="0.55000000000000004">
      <c r="A91" s="123"/>
      <c r="B91" s="20" t="s">
        <v>22</v>
      </c>
      <c r="C91" s="1"/>
      <c r="D91" s="1"/>
      <c r="E91" s="63" t="s">
        <v>21</v>
      </c>
      <c r="F91" s="57"/>
      <c r="G91" s="57">
        <f>'OPTION 2'!H52</f>
        <v>75</v>
      </c>
      <c r="H91" s="57">
        <f>'OPTION 3'!H52</f>
        <v>75</v>
      </c>
    </row>
    <row r="92" spans="1:8" x14ac:dyDescent="0.55000000000000004">
      <c r="A92" s="1"/>
      <c r="B92" s="1"/>
      <c r="C92" s="1"/>
      <c r="D92" s="1"/>
      <c r="F92" s="39"/>
    </row>
    <row r="93" spans="1:8" x14ac:dyDescent="0.55000000000000004">
      <c r="A93" s="123" t="s">
        <v>26</v>
      </c>
      <c r="B93" s="78" t="s">
        <v>27</v>
      </c>
      <c r="C93" s="1"/>
      <c r="D93" s="1"/>
      <c r="E93" s="63" t="s">
        <v>126</v>
      </c>
      <c r="F93" s="57">
        <f>'OPTION 1'!H55</f>
        <v>0</v>
      </c>
      <c r="G93" s="57">
        <f>'OPTION 2'!H54</f>
        <v>160</v>
      </c>
      <c r="H93" s="57">
        <f>'OPTION 3'!H54</f>
        <v>160</v>
      </c>
    </row>
    <row r="94" spans="1:8" x14ac:dyDescent="0.55000000000000004">
      <c r="A94" s="123"/>
      <c r="B94" s="78" t="s">
        <v>28</v>
      </c>
      <c r="C94" s="1"/>
      <c r="D94" s="1"/>
      <c r="E94" s="63" t="s">
        <v>126</v>
      </c>
      <c r="F94" s="57">
        <f>'OPTION 1'!H56</f>
        <v>25</v>
      </c>
      <c r="G94" s="57">
        <f>'OPTION 2'!H55</f>
        <v>40</v>
      </c>
      <c r="H94" s="57">
        <f>'OPTION 3'!H55</f>
        <v>50</v>
      </c>
    </row>
    <row r="95" spans="1:8" x14ac:dyDescent="0.55000000000000004">
      <c r="A95" s="123"/>
      <c r="B95" s="78" t="s">
        <v>29</v>
      </c>
      <c r="C95" s="1"/>
      <c r="D95" s="1"/>
      <c r="E95" s="63" t="s">
        <v>126</v>
      </c>
      <c r="F95" s="57">
        <f>'OPTION 1'!H57</f>
        <v>200</v>
      </c>
      <c r="G95" s="57">
        <f>'OPTION 2'!H56</f>
        <v>300</v>
      </c>
      <c r="H95" s="57">
        <f>'OPTION 3'!H56</f>
        <v>300</v>
      </c>
    </row>
    <row r="96" spans="1:8" x14ac:dyDescent="0.55000000000000004">
      <c r="A96" s="123"/>
      <c r="B96" s="78" t="s">
        <v>30</v>
      </c>
      <c r="C96" s="1"/>
      <c r="D96" s="1"/>
      <c r="E96" s="63" t="s">
        <v>126</v>
      </c>
      <c r="F96" s="57">
        <f>'OPTION 1'!H58</f>
        <v>65</v>
      </c>
      <c r="G96" s="57">
        <f>'OPTION 2'!H57</f>
        <v>65</v>
      </c>
      <c r="H96" s="57">
        <f>'OPTION 3'!H57</f>
        <v>65</v>
      </c>
    </row>
    <row r="97" spans="1:8" x14ac:dyDescent="0.55000000000000004">
      <c r="A97" s="123"/>
      <c r="B97" s="78" t="s">
        <v>31</v>
      </c>
      <c r="C97" s="1"/>
      <c r="D97" s="1"/>
      <c r="E97" s="63" t="s">
        <v>31</v>
      </c>
      <c r="F97" s="57">
        <f>'OPTION 1'!H59</f>
        <v>120</v>
      </c>
      <c r="G97" s="57">
        <f>'OPTION 2'!H58</f>
        <v>120</v>
      </c>
      <c r="H97" s="57">
        <f>'OPTION 3'!H58</f>
        <v>120</v>
      </c>
    </row>
    <row r="98" spans="1:8" x14ac:dyDescent="0.55000000000000004">
      <c r="A98" s="123"/>
      <c r="B98" s="78" t="s">
        <v>32</v>
      </c>
      <c r="C98" s="1"/>
      <c r="D98" s="1"/>
      <c r="E98" s="63" t="s">
        <v>125</v>
      </c>
      <c r="F98" s="57">
        <f>'OPTION 1'!H60</f>
        <v>25</v>
      </c>
      <c r="G98" s="57">
        <f>'OPTION 2'!H59</f>
        <v>25</v>
      </c>
      <c r="H98" s="57">
        <f>'OPTION 3'!H59</f>
        <v>25</v>
      </c>
    </row>
    <row r="99" spans="1:8" x14ac:dyDescent="0.55000000000000004">
      <c r="A99" s="123"/>
      <c r="B99" s="78" t="s">
        <v>33</v>
      </c>
      <c r="C99" s="1"/>
      <c r="D99" s="1"/>
      <c r="E99" s="63" t="s">
        <v>126</v>
      </c>
      <c r="F99" s="57">
        <f>'OPTION 1'!H61</f>
        <v>60</v>
      </c>
      <c r="G99" s="57">
        <f>'OPTION 2'!H60</f>
        <v>60</v>
      </c>
      <c r="H99" s="57">
        <f>'OPTION 3'!H60</f>
        <v>60</v>
      </c>
    </row>
    <row r="100" spans="1:8" x14ac:dyDescent="0.55000000000000004">
      <c r="A100" s="123"/>
      <c r="B100" s="78" t="s">
        <v>34</v>
      </c>
      <c r="C100" s="1"/>
      <c r="D100" s="1"/>
      <c r="E100" s="63" t="s">
        <v>126</v>
      </c>
      <c r="F100" s="57">
        <f>'OPTION 1'!H62</f>
        <v>0</v>
      </c>
      <c r="G100" s="57">
        <f>'OPTION 2'!H61</f>
        <v>0</v>
      </c>
      <c r="H100" s="57">
        <f>'OPTION 3'!H61</f>
        <v>0</v>
      </c>
    </row>
    <row r="101" spans="1:8" x14ac:dyDescent="0.55000000000000004">
      <c r="A101" s="123"/>
      <c r="B101" s="78" t="s">
        <v>37</v>
      </c>
      <c r="C101" s="1"/>
      <c r="D101" s="1"/>
      <c r="E101" s="63" t="s">
        <v>127</v>
      </c>
      <c r="F101" s="57">
        <f>'OPTION 1'!H63</f>
        <v>0</v>
      </c>
      <c r="G101" s="57">
        <f>'OPTION 2'!H62</f>
        <v>0</v>
      </c>
      <c r="H101" s="57">
        <f>'OPTION 3'!H62</f>
        <v>0</v>
      </c>
    </row>
    <row r="102" spans="1:8" x14ac:dyDescent="0.55000000000000004">
      <c r="A102" s="123"/>
      <c r="B102" s="20" t="s">
        <v>40</v>
      </c>
      <c r="C102" s="1"/>
      <c r="D102" s="1"/>
      <c r="E102" s="63" t="s">
        <v>126</v>
      </c>
      <c r="F102" s="57">
        <f>'OPTION 1'!H64</f>
        <v>0</v>
      </c>
      <c r="G102" s="57">
        <f>'OPTION 2'!H63</f>
        <v>40</v>
      </c>
      <c r="H102" s="57">
        <f>'OPTION 3'!H63</f>
        <v>40</v>
      </c>
    </row>
    <row r="103" spans="1:8" x14ac:dyDescent="0.55000000000000004">
      <c r="A103" s="123"/>
      <c r="B103" s="20" t="s">
        <v>82</v>
      </c>
      <c r="C103" s="1"/>
      <c r="D103" s="1"/>
      <c r="E103" s="63" t="s">
        <v>126</v>
      </c>
      <c r="F103" s="57">
        <f>'OPTION 1'!H65</f>
        <v>67</v>
      </c>
      <c r="G103" s="57">
        <f>'OPTION 2'!H64</f>
        <v>67</v>
      </c>
      <c r="H103" s="57">
        <f>'OPTION 3'!H64</f>
        <v>67</v>
      </c>
    </row>
    <row r="104" spans="1:8" x14ac:dyDescent="0.55000000000000004">
      <c r="A104" s="123"/>
      <c r="B104" s="20" t="s">
        <v>83</v>
      </c>
      <c r="C104" s="1"/>
      <c r="D104" s="1"/>
      <c r="E104" s="63" t="s">
        <v>126</v>
      </c>
      <c r="F104" s="57">
        <f>'OPTION 1'!H66</f>
        <v>0</v>
      </c>
      <c r="G104" s="57">
        <f>'OPTION 2'!H65</f>
        <v>225</v>
      </c>
      <c r="H104" s="57">
        <f>'OPTION 3'!H65</f>
        <v>250</v>
      </c>
    </row>
    <row r="105" spans="1:8" x14ac:dyDescent="0.55000000000000004">
      <c r="A105" s="123"/>
      <c r="B105" s="20" t="s">
        <v>84</v>
      </c>
      <c r="C105" s="1"/>
      <c r="D105" s="1"/>
      <c r="E105" s="63" t="s">
        <v>126</v>
      </c>
      <c r="F105" s="57">
        <f>'OPTION 1'!H67</f>
        <v>0</v>
      </c>
      <c r="G105" s="57">
        <f>'OPTION 2'!H66</f>
        <v>25</v>
      </c>
      <c r="H105" s="57">
        <f>'OPTION 3'!H66</f>
        <v>25</v>
      </c>
    </row>
    <row r="106" spans="1:8" x14ac:dyDescent="0.55000000000000004">
      <c r="F106" s="57"/>
      <c r="G106" s="57"/>
      <c r="H106" s="57"/>
    </row>
    <row r="107" spans="1:8" x14ac:dyDescent="0.55000000000000004">
      <c r="A107" s="120" t="s">
        <v>85</v>
      </c>
      <c r="B107" s="22" t="s">
        <v>87</v>
      </c>
      <c r="C107" s="69"/>
      <c r="D107" s="69"/>
      <c r="E107" s="92"/>
      <c r="F107" s="70">
        <f>'OPTION 1'!H69</f>
        <v>0</v>
      </c>
      <c r="G107" s="70">
        <f>'OPTION 2'!H68</f>
        <v>151</v>
      </c>
      <c r="H107" s="70">
        <f>'OPTION 3'!H68</f>
        <v>160</v>
      </c>
    </row>
    <row r="108" spans="1:8" x14ac:dyDescent="0.55000000000000004">
      <c r="A108" s="121"/>
      <c r="B108" s="22" t="s">
        <v>88</v>
      </c>
      <c r="C108" s="69"/>
      <c r="D108" s="69"/>
      <c r="E108" s="92"/>
      <c r="F108" s="70">
        <f>'OPTION 1'!H70</f>
        <v>20</v>
      </c>
      <c r="G108" s="70">
        <f>'OPTION 2'!H69</f>
        <v>207</v>
      </c>
      <c r="H108" s="70">
        <f>'OPTION 3'!H69</f>
        <v>216</v>
      </c>
    </row>
    <row r="109" spans="1:8" x14ac:dyDescent="0.55000000000000004">
      <c r="A109" s="122"/>
      <c r="B109" s="22" t="s">
        <v>89</v>
      </c>
      <c r="C109" s="66"/>
      <c r="D109" s="66"/>
      <c r="E109" s="92"/>
      <c r="F109" s="70">
        <f>'OPTION 1'!H71</f>
        <v>0</v>
      </c>
      <c r="G109" s="70">
        <f>'OPTION 2'!H70</f>
        <v>19</v>
      </c>
      <c r="H109" s="70">
        <f>'OPTION 3'!H70</f>
        <v>19</v>
      </c>
    </row>
    <row r="110" spans="1:8" x14ac:dyDescent="0.55000000000000004">
      <c r="A110" s="33"/>
      <c r="B110" s="20"/>
      <c r="F110" s="57"/>
      <c r="G110" s="57"/>
      <c r="H110" s="57"/>
    </row>
    <row r="111" spans="1:8" x14ac:dyDescent="0.55000000000000004">
      <c r="A111" s="120" t="s">
        <v>86</v>
      </c>
      <c r="B111" s="22" t="s">
        <v>87</v>
      </c>
      <c r="C111" s="66"/>
      <c r="D111" s="66"/>
      <c r="E111" s="92"/>
      <c r="F111" s="70">
        <f>'OPTION 1'!H73</f>
        <v>0</v>
      </c>
      <c r="G111" s="70">
        <f>'OPTION 2'!H72</f>
        <v>1907</v>
      </c>
      <c r="H111" s="70">
        <f>'OPTION 3'!H72</f>
        <v>2042</v>
      </c>
    </row>
    <row r="112" spans="1:8" x14ac:dyDescent="0.55000000000000004">
      <c r="A112" s="121"/>
      <c r="B112" s="22" t="s">
        <v>88</v>
      </c>
      <c r="C112" s="66"/>
      <c r="D112" s="66"/>
      <c r="E112" s="92"/>
      <c r="F112" s="70">
        <f>'OPTION 1'!H74</f>
        <v>2691</v>
      </c>
      <c r="G112" s="70">
        <f>'OPTION 2'!H73</f>
        <v>811.2</v>
      </c>
      <c r="H112" s="70">
        <f>'OPTION 3'!H73</f>
        <v>830</v>
      </c>
    </row>
    <row r="113" spans="1:8" x14ac:dyDescent="0.55000000000000004">
      <c r="A113" s="121"/>
      <c r="B113" s="22" t="s">
        <v>89</v>
      </c>
      <c r="C113" s="66"/>
      <c r="D113" s="66"/>
      <c r="E113" s="92"/>
      <c r="F113" s="70">
        <f>'OPTION 1'!H75</f>
        <v>0</v>
      </c>
      <c r="G113" s="70">
        <f>'OPTION 2'!H74</f>
        <v>12.7</v>
      </c>
      <c r="H113" s="70">
        <f>'OPTION 3'!H74</f>
        <v>12.7</v>
      </c>
    </row>
    <row r="114" spans="1:8" x14ac:dyDescent="0.55000000000000004">
      <c r="A114" s="122"/>
      <c r="B114" s="22" t="s">
        <v>90</v>
      </c>
      <c r="C114" s="66"/>
      <c r="D114" s="66"/>
      <c r="E114" s="92"/>
      <c r="F114" s="70">
        <f>'OPTION 1'!H76</f>
        <v>300</v>
      </c>
      <c r="G114" s="70">
        <f>'OPTION 2'!H75</f>
        <v>550</v>
      </c>
      <c r="H114" s="70">
        <f>'OPTION 3'!H75</f>
        <v>600</v>
      </c>
    </row>
    <row r="116" spans="1:8" x14ac:dyDescent="0.55000000000000004">
      <c r="F116" s="91">
        <f>SUM(F45:F115)</f>
        <v>7371.340212940213</v>
      </c>
      <c r="G116" s="91">
        <f t="shared" ref="G116:H116" si="7">SUM(G45:G115)</f>
        <v>13383.137837837839</v>
      </c>
      <c r="H116" s="91">
        <f t="shared" si="7"/>
        <v>17489.442342342343</v>
      </c>
    </row>
    <row r="117" spans="1:8" x14ac:dyDescent="0.55000000000000004">
      <c r="A117" s="32"/>
      <c r="B117" s="32"/>
    </row>
    <row r="118" spans="1:8" x14ac:dyDescent="0.55000000000000004">
      <c r="A118" s="32"/>
      <c r="B118" s="32"/>
    </row>
  </sheetData>
  <mergeCells count="16">
    <mergeCell ref="A45:A51"/>
    <mergeCell ref="A53:A57"/>
    <mergeCell ref="A59:A71"/>
    <mergeCell ref="B59:B61"/>
    <mergeCell ref="A73:A77"/>
    <mergeCell ref="A111:A114"/>
    <mergeCell ref="A79:A87"/>
    <mergeCell ref="A89:A91"/>
    <mergeCell ref="A93:A105"/>
    <mergeCell ref="A107:A109"/>
    <mergeCell ref="B22:E22"/>
    <mergeCell ref="B5:E5"/>
    <mergeCell ref="C59:C61"/>
    <mergeCell ref="B63:B71"/>
    <mergeCell ref="C66:C68"/>
    <mergeCell ref="C69:C71"/>
  </mergeCells>
  <dataValidations disablePrompts="1" count="1">
    <dataValidation type="list" allowBlank="1" showInputMessage="1" showErrorMessage="1" sqref="E45:E114">
      <formula1>$B$7:$B$17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0"/>
  <sheetViews>
    <sheetView tabSelected="1" topLeftCell="I37" zoomScale="80" zoomScaleNormal="80" workbookViewId="0">
      <selection activeCell="D47" sqref="D47:I47"/>
    </sheetView>
  </sheetViews>
  <sheetFormatPr defaultRowHeight="14.4" x14ac:dyDescent="0.55000000000000004"/>
  <cols>
    <col min="1" max="1" width="3.26171875" customWidth="1"/>
    <col min="2" max="2" width="25.41796875" customWidth="1"/>
    <col min="3" max="3" width="42.83984375" customWidth="1"/>
    <col min="4" max="4" width="40.41796875" customWidth="1"/>
    <col min="5" max="5" width="45.83984375" customWidth="1"/>
    <col min="6" max="6" width="17.26171875" customWidth="1"/>
    <col min="7" max="7" width="7.41796875" customWidth="1"/>
    <col min="8" max="8" width="17.41796875" style="3" customWidth="1"/>
    <col min="9" max="9" width="20.83984375" style="2" customWidth="1"/>
    <col min="10" max="10" width="66" style="2" customWidth="1"/>
  </cols>
  <sheetData>
    <row r="1" spans="1:10" ht="43.5" customHeight="1" x14ac:dyDescent="1.3">
      <c r="A1" s="30"/>
      <c r="B1" s="131" t="s">
        <v>52</v>
      </c>
      <c r="C1" s="131"/>
      <c r="D1" s="28" t="s">
        <v>53</v>
      </c>
      <c r="E1" s="49" t="s">
        <v>104</v>
      </c>
      <c r="F1" s="7"/>
      <c r="G1" s="7"/>
      <c r="H1" s="31"/>
      <c r="I1" s="61"/>
      <c r="J1" s="29">
        <f ca="1">TODAY()</f>
        <v>42654</v>
      </c>
    </row>
    <row r="2" spans="1:10" ht="116.25" customHeight="1" x14ac:dyDescent="1.65">
      <c r="A2" s="23"/>
      <c r="B2" s="24"/>
      <c r="C2" s="24"/>
      <c r="D2" s="25"/>
      <c r="E2" s="26"/>
      <c r="F2" s="27"/>
      <c r="G2" s="27"/>
      <c r="I2" s="75"/>
    </row>
    <row r="3" spans="1:10" ht="42" customHeight="1" x14ac:dyDescent="1.65">
      <c r="A3" s="23"/>
      <c r="B3" s="24"/>
      <c r="C3" s="24"/>
      <c r="D3" s="25"/>
      <c r="E3" s="26"/>
      <c r="F3" s="27"/>
      <c r="G3" s="27"/>
      <c r="I3" s="75"/>
    </row>
    <row r="4" spans="1:10" ht="242.25" customHeight="1" x14ac:dyDescent="1.65">
      <c r="A4" s="23"/>
      <c r="B4" s="24"/>
      <c r="C4" s="24"/>
      <c r="D4" s="25"/>
      <c r="E4" s="26"/>
      <c r="F4" s="27"/>
      <c r="G4" s="27"/>
      <c r="I4" s="75"/>
    </row>
    <row r="5" spans="1:10" ht="33.75" customHeight="1" x14ac:dyDescent="1.65">
      <c r="A5" s="23"/>
      <c r="B5" s="24"/>
      <c r="C5" s="24"/>
      <c r="D5" s="25"/>
      <c r="E5" s="26"/>
      <c r="F5" s="27"/>
      <c r="G5" s="27"/>
      <c r="I5" s="75"/>
    </row>
    <row r="6" spans="1:10" ht="15.6" x14ac:dyDescent="0.6">
      <c r="A6" s="23"/>
      <c r="B6" s="23"/>
      <c r="C6" s="23"/>
      <c r="D6" s="23"/>
      <c r="E6" s="23"/>
      <c r="F6" s="4" t="s">
        <v>43</v>
      </c>
      <c r="G6" s="4" t="s">
        <v>42</v>
      </c>
      <c r="H6" s="6" t="s">
        <v>44</v>
      </c>
      <c r="I6" s="5"/>
      <c r="J6" s="5" t="s">
        <v>45</v>
      </c>
    </row>
    <row r="7" spans="1:10" x14ac:dyDescent="0.55000000000000004">
      <c r="B7" s="130" t="s">
        <v>0</v>
      </c>
      <c r="C7" s="59" t="s">
        <v>54</v>
      </c>
      <c r="D7" s="30"/>
      <c r="E7" s="30"/>
      <c r="F7" s="8">
        <v>0</v>
      </c>
      <c r="G7" s="9">
        <v>1</v>
      </c>
      <c r="H7" s="71">
        <f>F7*G7</f>
        <v>0</v>
      </c>
      <c r="I7" s="143">
        <f>H7*1.11</f>
        <v>0</v>
      </c>
      <c r="J7" s="52" t="s">
        <v>63</v>
      </c>
    </row>
    <row r="8" spans="1:10" x14ac:dyDescent="0.55000000000000004">
      <c r="B8" s="130"/>
      <c r="C8" s="59" t="s">
        <v>55</v>
      </c>
      <c r="D8" s="30"/>
      <c r="E8" s="30"/>
      <c r="F8" s="8">
        <v>0</v>
      </c>
      <c r="G8" s="9">
        <v>1</v>
      </c>
      <c r="H8" s="71">
        <f t="shared" ref="H8:H72" si="0">F8*G8</f>
        <v>0</v>
      </c>
      <c r="I8" s="143">
        <f t="shared" ref="I8:I70" si="1">H8*1.11</f>
        <v>0</v>
      </c>
      <c r="J8" s="52" t="s">
        <v>63</v>
      </c>
    </row>
    <row r="9" spans="1:10" x14ac:dyDescent="0.55000000000000004">
      <c r="B9" s="130"/>
      <c r="C9" s="59" t="s">
        <v>56</v>
      </c>
      <c r="D9" s="30"/>
      <c r="E9" s="30"/>
      <c r="F9" s="8">
        <v>0</v>
      </c>
      <c r="G9" s="9">
        <v>1</v>
      </c>
      <c r="H9" s="71">
        <f t="shared" si="0"/>
        <v>0</v>
      </c>
      <c r="I9" s="143">
        <f t="shared" si="1"/>
        <v>0</v>
      </c>
      <c r="J9" s="52" t="s">
        <v>63</v>
      </c>
    </row>
    <row r="10" spans="1:10" x14ac:dyDescent="0.55000000000000004">
      <c r="B10" s="130"/>
      <c r="C10" s="59" t="s">
        <v>60</v>
      </c>
      <c r="D10" s="30"/>
      <c r="E10" s="30"/>
      <c r="F10" s="8">
        <v>0</v>
      </c>
      <c r="G10" s="9">
        <v>1</v>
      </c>
      <c r="H10" s="71">
        <f t="shared" si="0"/>
        <v>0</v>
      </c>
      <c r="I10" s="143">
        <f t="shared" si="1"/>
        <v>0</v>
      </c>
      <c r="J10" s="52" t="s">
        <v>63</v>
      </c>
    </row>
    <row r="11" spans="1:10" x14ac:dyDescent="0.55000000000000004">
      <c r="B11" s="130"/>
      <c r="C11" s="59" t="s">
        <v>57</v>
      </c>
      <c r="D11" s="30"/>
      <c r="E11" s="30"/>
      <c r="F11" s="8">
        <v>0</v>
      </c>
      <c r="G11" s="9">
        <v>1</v>
      </c>
      <c r="H11" s="71">
        <f t="shared" si="0"/>
        <v>0</v>
      </c>
      <c r="I11" s="143">
        <f t="shared" si="1"/>
        <v>0</v>
      </c>
      <c r="J11" s="52" t="s">
        <v>63</v>
      </c>
    </row>
    <row r="12" spans="1:10" x14ac:dyDescent="0.55000000000000004">
      <c r="B12" s="130"/>
      <c r="C12" s="59" t="s">
        <v>58</v>
      </c>
      <c r="D12" s="30"/>
      <c r="E12" s="30"/>
      <c r="F12" s="8">
        <v>0</v>
      </c>
      <c r="G12" s="9">
        <v>1</v>
      </c>
      <c r="H12" s="71">
        <f t="shared" si="0"/>
        <v>0</v>
      </c>
      <c r="I12" s="143">
        <f t="shared" si="1"/>
        <v>0</v>
      </c>
      <c r="J12" s="52" t="s">
        <v>63</v>
      </c>
    </row>
    <row r="13" spans="1:10" x14ac:dyDescent="0.55000000000000004">
      <c r="B13" s="130"/>
      <c r="C13" s="59" t="s">
        <v>59</v>
      </c>
      <c r="D13" s="30"/>
      <c r="E13" s="30"/>
      <c r="F13" s="8">
        <v>15</v>
      </c>
      <c r="G13" s="9">
        <v>1</v>
      </c>
      <c r="H13" s="71">
        <f t="shared" si="0"/>
        <v>15</v>
      </c>
      <c r="I13" s="143">
        <f t="shared" si="1"/>
        <v>16.650000000000002</v>
      </c>
      <c r="J13" s="14" t="s">
        <v>145</v>
      </c>
    </row>
    <row r="14" spans="1:10" x14ac:dyDescent="0.55000000000000004">
      <c r="F14" s="34"/>
      <c r="G14" s="35"/>
      <c r="H14" s="72"/>
      <c r="I14" s="143"/>
      <c r="J14" s="13"/>
    </row>
    <row r="15" spans="1:10" x14ac:dyDescent="0.55000000000000004">
      <c r="B15" s="132" t="s">
        <v>1</v>
      </c>
      <c r="C15" s="60" t="s">
        <v>6</v>
      </c>
      <c r="D15" s="59" t="s">
        <v>7</v>
      </c>
      <c r="E15" s="30"/>
      <c r="F15" s="8">
        <v>10</v>
      </c>
      <c r="G15" s="9">
        <v>5</v>
      </c>
      <c r="H15" s="71">
        <f t="shared" si="0"/>
        <v>50</v>
      </c>
      <c r="I15" s="143">
        <f t="shared" si="1"/>
        <v>55.500000000000007</v>
      </c>
      <c r="J15" s="52" t="s">
        <v>64</v>
      </c>
    </row>
    <row r="16" spans="1:10" x14ac:dyDescent="0.55000000000000004">
      <c r="B16" s="133"/>
      <c r="C16" s="30"/>
      <c r="D16" s="59" t="s">
        <v>8</v>
      </c>
      <c r="E16" s="30"/>
      <c r="F16" s="8">
        <v>75</v>
      </c>
      <c r="G16" s="9">
        <v>1</v>
      </c>
      <c r="H16" s="71">
        <f t="shared" si="0"/>
        <v>75</v>
      </c>
      <c r="I16" s="143">
        <f t="shared" si="1"/>
        <v>83.250000000000014</v>
      </c>
      <c r="J16" s="52" t="s">
        <v>61</v>
      </c>
    </row>
    <row r="17" spans="2:10" x14ac:dyDescent="0.55000000000000004">
      <c r="B17" s="133"/>
      <c r="C17" s="30"/>
      <c r="D17" s="30"/>
      <c r="E17" s="30"/>
      <c r="F17" s="8"/>
      <c r="G17" s="9"/>
      <c r="H17" s="71"/>
      <c r="I17" s="143"/>
    </row>
    <row r="18" spans="2:10" x14ac:dyDescent="0.55000000000000004">
      <c r="B18" s="133"/>
      <c r="C18" s="60" t="s">
        <v>5</v>
      </c>
      <c r="D18" s="30"/>
      <c r="E18" s="30"/>
      <c r="F18" s="8">
        <v>15</v>
      </c>
      <c r="G18" s="9">
        <v>6</v>
      </c>
      <c r="H18" s="71">
        <f t="shared" si="0"/>
        <v>90</v>
      </c>
      <c r="I18" s="143">
        <f t="shared" si="1"/>
        <v>99.9</v>
      </c>
      <c r="J18" s="13" t="s">
        <v>46</v>
      </c>
    </row>
    <row r="19" spans="2:10" x14ac:dyDescent="0.55000000000000004">
      <c r="B19" s="134"/>
      <c r="C19" s="60" t="s">
        <v>9</v>
      </c>
      <c r="D19" s="30"/>
      <c r="E19" s="30"/>
      <c r="F19" s="8">
        <f>350/1.11</f>
        <v>315.31531531531527</v>
      </c>
      <c r="G19" s="9">
        <v>1</v>
      </c>
      <c r="H19" s="71">
        <f t="shared" si="0"/>
        <v>315.31531531531527</v>
      </c>
      <c r="I19" s="143">
        <f t="shared" si="1"/>
        <v>350</v>
      </c>
      <c r="J19" s="19" t="s">
        <v>136</v>
      </c>
    </row>
    <row r="20" spans="2:10" x14ac:dyDescent="0.55000000000000004">
      <c r="F20" s="34"/>
      <c r="G20" s="35"/>
      <c r="H20" s="72"/>
      <c r="I20" s="143"/>
      <c r="J20" s="13"/>
    </row>
    <row r="21" spans="2:10" x14ac:dyDescent="0.55000000000000004">
      <c r="B21" s="135" t="s">
        <v>2</v>
      </c>
      <c r="C21" s="60" t="s">
        <v>10</v>
      </c>
      <c r="D21" s="59" t="s">
        <v>11</v>
      </c>
      <c r="E21" s="59" t="s">
        <v>65</v>
      </c>
      <c r="F21" s="8">
        <v>1.6</v>
      </c>
      <c r="G21" s="9">
        <v>200</v>
      </c>
      <c r="H21" s="71">
        <f t="shared" si="0"/>
        <v>320</v>
      </c>
      <c r="I21" s="143">
        <f t="shared" si="1"/>
        <v>355.20000000000005</v>
      </c>
      <c r="J21" s="53" t="s">
        <v>67</v>
      </c>
    </row>
    <row r="22" spans="2:10" x14ac:dyDescent="0.55000000000000004">
      <c r="B22" s="136"/>
      <c r="C22" s="61"/>
      <c r="D22" s="61"/>
      <c r="E22" s="59" t="s">
        <v>66</v>
      </c>
      <c r="F22" s="8">
        <v>0.8</v>
      </c>
      <c r="G22" s="9">
        <v>63</v>
      </c>
      <c r="H22" s="71">
        <f t="shared" si="0"/>
        <v>50.400000000000006</v>
      </c>
      <c r="I22" s="143">
        <f t="shared" si="1"/>
        <v>55.94400000000001</v>
      </c>
      <c r="J22" s="53" t="s">
        <v>68</v>
      </c>
    </row>
    <row r="23" spans="2:10" x14ac:dyDescent="0.55000000000000004">
      <c r="B23" s="136"/>
      <c r="C23" s="61"/>
      <c r="D23" s="61"/>
      <c r="E23" s="59" t="s">
        <v>70</v>
      </c>
      <c r="F23" s="8">
        <v>10</v>
      </c>
      <c r="G23" s="9">
        <v>1</v>
      </c>
      <c r="H23" s="71">
        <f t="shared" si="0"/>
        <v>10</v>
      </c>
      <c r="I23" s="143">
        <f t="shared" si="1"/>
        <v>11.100000000000001</v>
      </c>
      <c r="J23" s="53" t="s">
        <v>69</v>
      </c>
    </row>
    <row r="24" spans="2:10" x14ac:dyDescent="0.55000000000000004">
      <c r="B24" s="136"/>
      <c r="C24" s="1"/>
      <c r="D24" s="1"/>
      <c r="E24" s="1"/>
      <c r="F24" s="34"/>
      <c r="G24" s="35"/>
      <c r="H24" s="72"/>
      <c r="I24" s="143"/>
      <c r="J24" s="13"/>
    </row>
    <row r="25" spans="2:10" x14ac:dyDescent="0.55000000000000004">
      <c r="B25" s="136"/>
      <c r="C25" s="129" t="s">
        <v>12</v>
      </c>
      <c r="D25" s="59" t="s">
        <v>13</v>
      </c>
      <c r="E25" s="30"/>
      <c r="F25" s="8">
        <f>1000/1.11</f>
        <v>900.90090090090087</v>
      </c>
      <c r="G25" s="9">
        <v>1</v>
      </c>
      <c r="H25" s="71">
        <f t="shared" si="0"/>
        <v>900.90090090090087</v>
      </c>
      <c r="I25" s="143">
        <f t="shared" si="1"/>
        <v>1000</v>
      </c>
      <c r="J25" s="19" t="s">
        <v>106</v>
      </c>
    </row>
    <row r="26" spans="2:10" x14ac:dyDescent="0.55000000000000004">
      <c r="B26" s="136"/>
      <c r="C26" s="129"/>
      <c r="D26" s="59" t="s">
        <v>107</v>
      </c>
      <c r="E26" s="30"/>
      <c r="F26" s="8">
        <v>200</v>
      </c>
      <c r="G26" s="9">
        <v>1</v>
      </c>
      <c r="H26" s="71">
        <f t="shared" si="0"/>
        <v>200</v>
      </c>
      <c r="I26" s="143">
        <f t="shared" si="1"/>
        <v>222.00000000000003</v>
      </c>
      <c r="J26" s="40" t="s">
        <v>108</v>
      </c>
    </row>
    <row r="27" spans="2:10" x14ac:dyDescent="0.55000000000000004">
      <c r="B27" s="136"/>
      <c r="C27" s="129"/>
      <c r="D27" s="59" t="s">
        <v>110</v>
      </c>
      <c r="E27" s="30"/>
      <c r="F27" s="8">
        <v>100</v>
      </c>
      <c r="G27" s="9">
        <v>1</v>
      </c>
      <c r="H27" s="71">
        <f t="shared" ref="H27" si="2">F27*G27</f>
        <v>100</v>
      </c>
      <c r="I27" s="143">
        <f t="shared" si="1"/>
        <v>111.00000000000001</v>
      </c>
      <c r="J27" s="15"/>
    </row>
    <row r="28" spans="2:10" x14ac:dyDescent="0.55000000000000004">
      <c r="B28" s="136"/>
      <c r="C28" s="129"/>
      <c r="D28" s="129" t="s">
        <v>14</v>
      </c>
      <c r="E28" s="59" t="s">
        <v>35</v>
      </c>
      <c r="F28" s="8">
        <f>607/1.11</f>
        <v>546.8468468468468</v>
      </c>
      <c r="G28" s="9">
        <v>1</v>
      </c>
      <c r="H28" s="71">
        <f t="shared" si="0"/>
        <v>546.8468468468468</v>
      </c>
      <c r="I28" s="143">
        <f t="shared" si="1"/>
        <v>607</v>
      </c>
      <c r="J28" s="19" t="s">
        <v>143</v>
      </c>
    </row>
    <row r="29" spans="2:10" x14ac:dyDescent="0.55000000000000004">
      <c r="B29" s="136"/>
      <c r="C29" s="129"/>
      <c r="D29" s="129"/>
      <c r="E29" s="59" t="s">
        <v>36</v>
      </c>
      <c r="F29" s="8">
        <v>375</v>
      </c>
      <c r="G29" s="9">
        <v>1</v>
      </c>
      <c r="H29" s="71">
        <f t="shared" si="0"/>
        <v>375</v>
      </c>
      <c r="I29" s="143">
        <f t="shared" si="1"/>
        <v>416.25000000000006</v>
      </c>
      <c r="J29" s="40" t="s">
        <v>146</v>
      </c>
    </row>
    <row r="30" spans="2:10" x14ac:dyDescent="0.55000000000000004">
      <c r="B30" s="136"/>
      <c r="C30" s="129"/>
      <c r="D30" s="129"/>
      <c r="E30" s="20"/>
      <c r="F30" s="34"/>
      <c r="G30" s="35"/>
      <c r="H30" s="72"/>
      <c r="I30" s="143"/>
      <c r="J30" s="13"/>
    </row>
    <row r="31" spans="2:10" x14ac:dyDescent="0.55000000000000004">
      <c r="B31" s="136"/>
      <c r="C31" s="129"/>
      <c r="D31" s="129" t="s">
        <v>24</v>
      </c>
      <c r="E31" s="59" t="s">
        <v>15</v>
      </c>
      <c r="F31" s="8">
        <v>600</v>
      </c>
      <c r="G31" s="9">
        <v>1</v>
      </c>
      <c r="H31" s="71">
        <f t="shared" si="0"/>
        <v>600</v>
      </c>
      <c r="I31" s="143">
        <f t="shared" si="1"/>
        <v>666.00000000000011</v>
      </c>
      <c r="J31" s="40" t="s">
        <v>47</v>
      </c>
    </row>
    <row r="32" spans="2:10" x14ac:dyDescent="0.55000000000000004">
      <c r="B32" s="136"/>
      <c r="C32" s="129"/>
      <c r="D32" s="129"/>
      <c r="E32" s="59" t="s">
        <v>16</v>
      </c>
      <c r="F32" s="8">
        <v>250</v>
      </c>
      <c r="G32" s="9">
        <v>1</v>
      </c>
      <c r="H32" s="71">
        <f t="shared" si="0"/>
        <v>250</v>
      </c>
      <c r="I32" s="143">
        <f t="shared" si="1"/>
        <v>277.5</v>
      </c>
      <c r="J32" s="40" t="s">
        <v>50</v>
      </c>
    </row>
    <row r="33" spans="2:10" x14ac:dyDescent="0.55000000000000004">
      <c r="B33" s="136"/>
      <c r="C33" s="129"/>
      <c r="D33" s="129"/>
      <c r="E33" s="59" t="s">
        <v>25</v>
      </c>
      <c r="F33" s="8">
        <v>25</v>
      </c>
      <c r="G33" s="9">
        <v>1</v>
      </c>
      <c r="H33" s="71">
        <f t="shared" si="0"/>
        <v>25</v>
      </c>
      <c r="I33" s="143">
        <f t="shared" si="1"/>
        <v>27.750000000000004</v>
      </c>
      <c r="J33" s="15" t="s">
        <v>72</v>
      </c>
    </row>
    <row r="34" spans="2:10" x14ac:dyDescent="0.55000000000000004">
      <c r="F34" s="34"/>
      <c r="G34" s="35"/>
      <c r="H34" s="72"/>
      <c r="I34" s="143"/>
      <c r="J34" s="13"/>
    </row>
    <row r="35" spans="2:10" x14ac:dyDescent="0.55000000000000004">
      <c r="B35" s="130" t="s">
        <v>3</v>
      </c>
      <c r="C35" s="59" t="s">
        <v>17</v>
      </c>
      <c r="D35" s="59" t="s">
        <v>73</v>
      </c>
      <c r="E35" s="30"/>
      <c r="F35" s="8">
        <f>770/1.11</f>
        <v>693.6936936936936</v>
      </c>
      <c r="G35" s="9">
        <v>1</v>
      </c>
      <c r="H35" s="71">
        <f t="shared" si="0"/>
        <v>693.6936936936936</v>
      </c>
      <c r="I35" s="143">
        <f t="shared" si="1"/>
        <v>770</v>
      </c>
      <c r="J35" s="19" t="s">
        <v>75</v>
      </c>
    </row>
    <row r="36" spans="2:10" x14ac:dyDescent="0.55000000000000004">
      <c r="B36" s="130"/>
      <c r="C36" s="59"/>
      <c r="D36" s="59" t="s">
        <v>74</v>
      </c>
      <c r="E36" s="30"/>
      <c r="F36" s="8">
        <f>2400/1.11</f>
        <v>2162.1621621621621</v>
      </c>
      <c r="G36" s="9">
        <v>1</v>
      </c>
      <c r="H36" s="71">
        <f t="shared" si="0"/>
        <v>2162.1621621621621</v>
      </c>
      <c r="I36" s="143">
        <f t="shared" si="1"/>
        <v>2400</v>
      </c>
      <c r="J36" s="19" t="s">
        <v>76</v>
      </c>
    </row>
    <row r="37" spans="2:10" x14ac:dyDescent="0.55000000000000004">
      <c r="B37" s="130"/>
      <c r="C37" s="59" t="s">
        <v>18</v>
      </c>
      <c r="D37" s="59" t="s">
        <v>78</v>
      </c>
      <c r="E37" s="30"/>
      <c r="F37" s="8">
        <f>36/1.11</f>
        <v>32.432432432432428</v>
      </c>
      <c r="G37" s="9">
        <v>4</v>
      </c>
      <c r="H37" s="71">
        <f t="shared" si="0"/>
        <v>129.72972972972971</v>
      </c>
      <c r="I37" s="143">
        <f t="shared" si="1"/>
        <v>144</v>
      </c>
      <c r="J37" s="19" t="s">
        <v>77</v>
      </c>
    </row>
    <row r="38" spans="2:10" x14ac:dyDescent="0.55000000000000004">
      <c r="B38" s="130"/>
      <c r="C38" s="59"/>
      <c r="D38" s="59" t="s">
        <v>49</v>
      </c>
      <c r="E38" s="30"/>
      <c r="F38" s="8">
        <f>37.8/1.11</f>
        <v>34.054054054054049</v>
      </c>
      <c r="G38" s="9">
        <v>1</v>
      </c>
      <c r="H38" s="71">
        <f t="shared" si="0"/>
        <v>34.054054054054049</v>
      </c>
      <c r="I38" s="143">
        <f t="shared" si="1"/>
        <v>37.799999999999997</v>
      </c>
      <c r="J38" s="19" t="s">
        <v>94</v>
      </c>
    </row>
    <row r="39" spans="2:10" x14ac:dyDescent="0.55000000000000004">
      <c r="B39" s="130"/>
      <c r="C39" s="59" t="s">
        <v>19</v>
      </c>
      <c r="D39" s="30"/>
      <c r="E39" s="30"/>
      <c r="F39" s="8">
        <v>0</v>
      </c>
      <c r="G39" s="9">
        <v>1</v>
      </c>
      <c r="H39" s="71">
        <f t="shared" si="0"/>
        <v>0</v>
      </c>
      <c r="I39" s="143">
        <f t="shared" si="1"/>
        <v>0</v>
      </c>
      <c r="J39" s="19" t="s">
        <v>95</v>
      </c>
    </row>
    <row r="40" spans="2:10" x14ac:dyDescent="0.55000000000000004">
      <c r="F40" s="34"/>
      <c r="G40" s="35"/>
      <c r="H40" s="72"/>
      <c r="I40" s="143"/>
      <c r="J40" s="13"/>
    </row>
    <row r="41" spans="2:10" x14ac:dyDescent="0.55000000000000004">
      <c r="B41" s="130" t="s">
        <v>4</v>
      </c>
      <c r="C41" s="60" t="s">
        <v>20</v>
      </c>
      <c r="D41" s="30"/>
      <c r="E41" s="30"/>
      <c r="F41" s="8">
        <f>2100/1.11</f>
        <v>1891.8918918918916</v>
      </c>
      <c r="G41" s="9">
        <v>1</v>
      </c>
      <c r="H41" s="71">
        <f t="shared" si="0"/>
        <v>1891.8918918918916</v>
      </c>
      <c r="I41" s="143">
        <f t="shared" si="1"/>
        <v>2100</v>
      </c>
      <c r="J41" s="19" t="s">
        <v>116</v>
      </c>
    </row>
    <row r="42" spans="2:10" x14ac:dyDescent="0.55000000000000004">
      <c r="B42" s="130"/>
      <c r="C42" s="60" t="s">
        <v>23</v>
      </c>
      <c r="D42" s="30"/>
      <c r="E42" s="30"/>
      <c r="F42" s="8"/>
      <c r="G42" s="9">
        <v>26</v>
      </c>
      <c r="H42" s="71">
        <f t="shared" si="0"/>
        <v>0</v>
      </c>
      <c r="I42" s="143">
        <f t="shared" si="1"/>
        <v>0</v>
      </c>
      <c r="J42" s="19" t="s">
        <v>139</v>
      </c>
    </row>
    <row r="43" spans="2:10" x14ac:dyDescent="0.55000000000000004">
      <c r="B43" s="130"/>
      <c r="C43" s="59" t="s">
        <v>62</v>
      </c>
      <c r="D43" s="30"/>
      <c r="E43" s="30"/>
      <c r="F43" s="8">
        <v>15</v>
      </c>
      <c r="G43" s="9">
        <v>3</v>
      </c>
      <c r="H43" s="71">
        <f t="shared" si="0"/>
        <v>45</v>
      </c>
      <c r="I43" s="143">
        <f t="shared" si="1"/>
        <v>49.95</v>
      </c>
      <c r="J43" s="15"/>
    </row>
    <row r="44" spans="2:10" x14ac:dyDescent="0.55000000000000004">
      <c r="B44" s="130"/>
      <c r="C44" s="60" t="s">
        <v>79</v>
      </c>
      <c r="D44" s="30"/>
      <c r="E44" s="30"/>
      <c r="F44" s="8">
        <v>1</v>
      </c>
      <c r="G44" s="9">
        <v>10</v>
      </c>
      <c r="H44" s="71">
        <f t="shared" si="0"/>
        <v>10</v>
      </c>
      <c r="I44" s="143">
        <f t="shared" si="1"/>
        <v>11.100000000000001</v>
      </c>
      <c r="J44" s="15"/>
    </row>
    <row r="45" spans="2:10" x14ac:dyDescent="0.55000000000000004">
      <c r="B45" s="130"/>
      <c r="C45" s="60" t="s">
        <v>80</v>
      </c>
      <c r="D45" s="30"/>
      <c r="E45" s="30"/>
      <c r="F45" s="8">
        <v>20</v>
      </c>
      <c r="G45" s="9">
        <v>3</v>
      </c>
      <c r="H45" s="71">
        <f t="shared" si="0"/>
        <v>60</v>
      </c>
      <c r="I45" s="143">
        <f t="shared" si="1"/>
        <v>66.600000000000009</v>
      </c>
      <c r="J45" s="40" t="s">
        <v>109</v>
      </c>
    </row>
    <row r="46" spans="2:10" x14ac:dyDescent="0.55000000000000004">
      <c r="B46" s="130"/>
      <c r="C46" s="60" t="s">
        <v>81</v>
      </c>
      <c r="D46" s="30"/>
      <c r="E46" s="30"/>
      <c r="F46" s="8">
        <v>25</v>
      </c>
      <c r="G46" s="9">
        <v>3</v>
      </c>
      <c r="H46" s="71">
        <f t="shared" si="0"/>
        <v>75</v>
      </c>
      <c r="I46" s="143">
        <f t="shared" si="1"/>
        <v>83.250000000000014</v>
      </c>
      <c r="J46" s="13"/>
    </row>
    <row r="47" spans="2:10" x14ac:dyDescent="0.55000000000000004">
      <c r="B47" s="130"/>
      <c r="C47" s="60" t="s">
        <v>38</v>
      </c>
      <c r="D47" s="30"/>
      <c r="E47" s="30"/>
      <c r="F47" s="8">
        <f>(275/1.11)+10</f>
        <v>257.74774774774772</v>
      </c>
      <c r="G47" s="9">
        <v>1</v>
      </c>
      <c r="H47" s="71">
        <f t="shared" si="0"/>
        <v>257.74774774774772</v>
      </c>
      <c r="I47" s="143">
        <f t="shared" si="1"/>
        <v>286.10000000000002</v>
      </c>
      <c r="J47" s="19" t="s">
        <v>137</v>
      </c>
    </row>
    <row r="48" spans="2:10" x14ac:dyDescent="0.55000000000000004">
      <c r="B48" s="130"/>
      <c r="C48" s="60" t="s">
        <v>39</v>
      </c>
      <c r="D48" s="30"/>
      <c r="E48" s="30"/>
      <c r="F48" s="8">
        <v>200</v>
      </c>
      <c r="G48" s="9">
        <v>1</v>
      </c>
      <c r="H48" s="71">
        <f t="shared" si="0"/>
        <v>200</v>
      </c>
      <c r="I48" s="143">
        <f t="shared" si="1"/>
        <v>222.00000000000003</v>
      </c>
      <c r="J48" s="40" t="s">
        <v>48</v>
      </c>
    </row>
    <row r="49" spans="2:10" x14ac:dyDescent="0.55000000000000004">
      <c r="B49" s="130"/>
      <c r="C49" s="59" t="s">
        <v>41</v>
      </c>
      <c r="D49" s="30"/>
      <c r="E49" s="30"/>
      <c r="F49" s="8">
        <v>250</v>
      </c>
      <c r="G49" s="9">
        <v>1</v>
      </c>
      <c r="H49" s="71">
        <f t="shared" si="0"/>
        <v>250</v>
      </c>
      <c r="I49" s="143">
        <f t="shared" si="1"/>
        <v>277.5</v>
      </c>
      <c r="J49" s="52" t="s">
        <v>147</v>
      </c>
    </row>
    <row r="50" spans="2:10" x14ac:dyDescent="0.55000000000000004">
      <c r="F50" s="34"/>
      <c r="G50" s="35"/>
      <c r="H50" s="72"/>
      <c r="I50" s="143"/>
      <c r="J50" s="13"/>
    </row>
    <row r="51" spans="2:10" x14ac:dyDescent="0.55000000000000004">
      <c r="B51" s="130" t="s">
        <v>21</v>
      </c>
      <c r="C51" s="59" t="s">
        <v>21</v>
      </c>
      <c r="D51" s="30"/>
      <c r="E51" s="30"/>
      <c r="F51" s="8">
        <v>240</v>
      </c>
      <c r="G51" s="9">
        <v>11</v>
      </c>
      <c r="H51" s="71">
        <f t="shared" si="0"/>
        <v>2640</v>
      </c>
      <c r="I51" s="143">
        <f t="shared" si="1"/>
        <v>2930.4</v>
      </c>
      <c r="J51" s="19" t="s">
        <v>114</v>
      </c>
    </row>
    <row r="52" spans="2:10" x14ac:dyDescent="0.55000000000000004">
      <c r="B52" s="130"/>
      <c r="C52" s="59" t="s">
        <v>22</v>
      </c>
      <c r="D52" s="30"/>
      <c r="E52" s="30"/>
      <c r="F52" s="8">
        <v>15</v>
      </c>
      <c r="G52" s="9">
        <v>5</v>
      </c>
      <c r="H52" s="71">
        <f t="shared" si="0"/>
        <v>75</v>
      </c>
      <c r="I52" s="143">
        <f>H52*1.11</f>
        <v>83.250000000000014</v>
      </c>
      <c r="J52" s="15" t="s">
        <v>51</v>
      </c>
    </row>
    <row r="53" spans="2:10" x14ac:dyDescent="0.55000000000000004">
      <c r="F53" s="34"/>
      <c r="G53" s="35"/>
      <c r="H53" s="72"/>
      <c r="I53" s="143"/>
      <c r="J53" s="13"/>
    </row>
    <row r="54" spans="2:10" x14ac:dyDescent="0.55000000000000004">
      <c r="B54" s="130" t="s">
        <v>26</v>
      </c>
      <c r="C54" s="60" t="s">
        <v>27</v>
      </c>
      <c r="D54" s="30"/>
      <c r="E54" s="30"/>
      <c r="F54" s="8">
        <v>160</v>
      </c>
      <c r="G54" s="9">
        <v>1</v>
      </c>
      <c r="H54" s="71">
        <f t="shared" si="0"/>
        <v>160</v>
      </c>
      <c r="I54" s="143">
        <f t="shared" ref="I53:I75" si="3">H54*1.11</f>
        <v>177.60000000000002</v>
      </c>
      <c r="J54" s="40" t="s">
        <v>113</v>
      </c>
    </row>
    <row r="55" spans="2:10" x14ac:dyDescent="0.55000000000000004">
      <c r="B55" s="130"/>
      <c r="C55" s="60" t="s">
        <v>28</v>
      </c>
      <c r="D55" s="30"/>
      <c r="E55" s="30"/>
      <c r="F55" s="8">
        <v>5</v>
      </c>
      <c r="G55" s="9">
        <v>10</v>
      </c>
      <c r="H55" s="71">
        <f t="shared" si="0"/>
        <v>50</v>
      </c>
      <c r="I55" s="143">
        <f t="shared" si="3"/>
        <v>55.500000000000007</v>
      </c>
      <c r="J55" s="40" t="s">
        <v>113</v>
      </c>
    </row>
    <row r="56" spans="2:10" x14ac:dyDescent="0.55000000000000004">
      <c r="B56" s="130"/>
      <c r="C56" s="60" t="s">
        <v>29</v>
      </c>
      <c r="D56" s="30"/>
      <c r="E56" s="30"/>
      <c r="F56" s="8">
        <v>300</v>
      </c>
      <c r="G56" s="9">
        <v>1</v>
      </c>
      <c r="H56" s="71">
        <f t="shared" si="0"/>
        <v>300</v>
      </c>
      <c r="I56" s="143">
        <f t="shared" si="3"/>
        <v>333.00000000000006</v>
      </c>
      <c r="J56" s="40" t="s">
        <v>113</v>
      </c>
    </row>
    <row r="57" spans="2:10" x14ac:dyDescent="0.55000000000000004">
      <c r="B57" s="130"/>
      <c r="C57" s="60" t="s">
        <v>30</v>
      </c>
      <c r="D57" s="30"/>
      <c r="E57" s="30"/>
      <c r="F57" s="8">
        <v>65</v>
      </c>
      <c r="G57" s="9">
        <v>1</v>
      </c>
      <c r="H57" s="71">
        <f t="shared" si="0"/>
        <v>65</v>
      </c>
      <c r="I57" s="143">
        <f t="shared" si="3"/>
        <v>72.150000000000006</v>
      </c>
      <c r="J57" s="40" t="s">
        <v>113</v>
      </c>
    </row>
    <row r="58" spans="2:10" x14ac:dyDescent="0.55000000000000004">
      <c r="B58" s="130"/>
      <c r="C58" s="60" t="s">
        <v>31</v>
      </c>
      <c r="D58" s="30"/>
      <c r="E58" s="30"/>
      <c r="F58" s="8">
        <v>120</v>
      </c>
      <c r="G58" s="9">
        <v>1</v>
      </c>
      <c r="H58" s="71">
        <f t="shared" si="0"/>
        <v>120</v>
      </c>
      <c r="I58" s="143">
        <f t="shared" si="3"/>
        <v>133.20000000000002</v>
      </c>
      <c r="J58" s="40" t="s">
        <v>113</v>
      </c>
    </row>
    <row r="59" spans="2:10" x14ac:dyDescent="0.55000000000000004">
      <c r="B59" s="130"/>
      <c r="C59" s="60" t="s">
        <v>32</v>
      </c>
      <c r="D59" s="30"/>
      <c r="E59" s="30"/>
      <c r="F59" s="8">
        <v>25</v>
      </c>
      <c r="G59" s="9">
        <v>1</v>
      </c>
      <c r="H59" s="71">
        <f t="shared" si="0"/>
        <v>25</v>
      </c>
      <c r="I59" s="143">
        <f t="shared" si="3"/>
        <v>27.750000000000004</v>
      </c>
      <c r="J59" s="40" t="s">
        <v>113</v>
      </c>
    </row>
    <row r="60" spans="2:10" x14ac:dyDescent="0.55000000000000004">
      <c r="B60" s="130"/>
      <c r="C60" s="60" t="s">
        <v>33</v>
      </c>
      <c r="D60" s="30"/>
      <c r="E60" s="30"/>
      <c r="F60" s="8">
        <v>60</v>
      </c>
      <c r="G60" s="9">
        <v>1</v>
      </c>
      <c r="H60" s="71">
        <f t="shared" si="0"/>
        <v>60</v>
      </c>
      <c r="I60" s="143">
        <f t="shared" si="3"/>
        <v>66.600000000000009</v>
      </c>
      <c r="J60" s="40" t="s">
        <v>113</v>
      </c>
    </row>
    <row r="61" spans="2:10" x14ac:dyDescent="0.55000000000000004">
      <c r="B61" s="130"/>
      <c r="C61" s="60" t="s">
        <v>34</v>
      </c>
      <c r="D61" s="30"/>
      <c r="E61" s="30"/>
      <c r="F61" s="8">
        <v>50</v>
      </c>
      <c r="G61" s="9">
        <v>0</v>
      </c>
      <c r="H61" s="71">
        <f t="shared" si="0"/>
        <v>0</v>
      </c>
      <c r="I61" s="143">
        <f t="shared" si="3"/>
        <v>0</v>
      </c>
      <c r="J61" s="41"/>
    </row>
    <row r="62" spans="2:10" x14ac:dyDescent="0.55000000000000004">
      <c r="B62" s="130"/>
      <c r="C62" s="60" t="s">
        <v>37</v>
      </c>
      <c r="D62" s="30"/>
      <c r="E62" s="30"/>
      <c r="F62" s="8">
        <v>0</v>
      </c>
      <c r="G62" s="9">
        <v>0</v>
      </c>
      <c r="H62" s="71">
        <f t="shared" si="0"/>
        <v>0</v>
      </c>
      <c r="I62" s="143">
        <f t="shared" si="3"/>
        <v>0</v>
      </c>
      <c r="J62" s="52" t="s">
        <v>138</v>
      </c>
    </row>
    <row r="63" spans="2:10" x14ac:dyDescent="0.55000000000000004">
      <c r="B63" s="130"/>
      <c r="C63" s="59" t="s">
        <v>40</v>
      </c>
      <c r="D63" s="30"/>
      <c r="E63" s="30"/>
      <c r="F63" s="8">
        <v>40</v>
      </c>
      <c r="G63" s="9">
        <v>1</v>
      </c>
      <c r="H63" s="71">
        <f t="shared" si="0"/>
        <v>40</v>
      </c>
      <c r="I63" s="143">
        <f t="shared" si="3"/>
        <v>44.400000000000006</v>
      </c>
      <c r="J63" s="15"/>
    </row>
    <row r="64" spans="2:10" x14ac:dyDescent="0.55000000000000004">
      <c r="B64" s="130"/>
      <c r="C64" s="59" t="s">
        <v>82</v>
      </c>
      <c r="D64" s="30"/>
      <c r="E64" s="30"/>
      <c r="F64" s="8">
        <v>67</v>
      </c>
      <c r="G64" s="9">
        <v>1</v>
      </c>
      <c r="H64" s="71">
        <f t="shared" si="0"/>
        <v>67</v>
      </c>
      <c r="I64" s="143">
        <f t="shared" si="3"/>
        <v>74.37</v>
      </c>
      <c r="J64" s="40" t="s">
        <v>113</v>
      </c>
    </row>
    <row r="65" spans="2:10" x14ac:dyDescent="0.55000000000000004">
      <c r="B65" s="130"/>
      <c r="C65" s="59" t="s">
        <v>83</v>
      </c>
      <c r="D65" s="30"/>
      <c r="E65" s="30"/>
      <c r="F65" s="8">
        <v>250</v>
      </c>
      <c r="G65" s="9">
        <v>1</v>
      </c>
      <c r="H65" s="71">
        <f t="shared" si="0"/>
        <v>250</v>
      </c>
      <c r="I65" s="143">
        <f t="shared" si="3"/>
        <v>277.5</v>
      </c>
      <c r="J65" s="13"/>
    </row>
    <row r="66" spans="2:10" x14ac:dyDescent="0.55000000000000004">
      <c r="B66" s="130"/>
      <c r="C66" s="59" t="s">
        <v>84</v>
      </c>
      <c r="D66" s="30"/>
      <c r="E66" s="30"/>
      <c r="F66" s="8">
        <v>25</v>
      </c>
      <c r="G66" s="9">
        <v>1</v>
      </c>
      <c r="H66" s="71">
        <f t="shared" si="0"/>
        <v>25</v>
      </c>
      <c r="I66" s="143">
        <f t="shared" si="3"/>
        <v>27.750000000000004</v>
      </c>
      <c r="J66" s="13"/>
    </row>
    <row r="67" spans="2:10" x14ac:dyDescent="0.55000000000000004">
      <c r="F67" s="10"/>
      <c r="G67" s="11"/>
      <c r="H67" s="72"/>
      <c r="I67" s="143"/>
    </row>
    <row r="68" spans="2:10" s="2" customFormat="1" ht="18.3" x14ac:dyDescent="0.7">
      <c r="B68" s="120" t="s">
        <v>85</v>
      </c>
      <c r="C68" s="22" t="s">
        <v>87</v>
      </c>
      <c r="D68" s="69"/>
      <c r="E68" s="69"/>
      <c r="F68" s="67">
        <v>160</v>
      </c>
      <c r="G68" s="68">
        <v>1</v>
      </c>
      <c r="H68" s="73">
        <f t="shared" si="0"/>
        <v>160</v>
      </c>
      <c r="I68" s="143">
        <f t="shared" si="3"/>
        <v>177.60000000000002</v>
      </c>
      <c r="J68" s="18"/>
    </row>
    <row r="69" spans="2:10" s="2" customFormat="1" ht="18.3" x14ac:dyDescent="0.7">
      <c r="B69" s="121"/>
      <c r="C69" s="22" t="s">
        <v>88</v>
      </c>
      <c r="D69" s="69"/>
      <c r="E69" s="69"/>
      <c r="F69" s="67">
        <v>216</v>
      </c>
      <c r="G69" s="68">
        <v>1</v>
      </c>
      <c r="H69" s="73">
        <f t="shared" si="0"/>
        <v>216</v>
      </c>
      <c r="I69" s="143">
        <f t="shared" si="3"/>
        <v>239.76000000000002</v>
      </c>
      <c r="J69" s="18"/>
    </row>
    <row r="70" spans="2:10" x14ac:dyDescent="0.55000000000000004">
      <c r="B70" s="122"/>
      <c r="C70" s="22" t="s">
        <v>89</v>
      </c>
      <c r="D70" s="66"/>
      <c r="E70" s="66"/>
      <c r="F70" s="67">
        <v>19</v>
      </c>
      <c r="G70" s="68">
        <v>1</v>
      </c>
      <c r="H70" s="73">
        <f t="shared" si="0"/>
        <v>19</v>
      </c>
      <c r="I70" s="143">
        <f t="shared" si="3"/>
        <v>21.090000000000003</v>
      </c>
    </row>
    <row r="71" spans="2:10" x14ac:dyDescent="0.55000000000000004">
      <c r="B71" s="33"/>
      <c r="C71" s="20"/>
      <c r="F71" s="34"/>
      <c r="G71" s="35"/>
      <c r="H71" s="72"/>
      <c r="I71" s="143"/>
    </row>
    <row r="72" spans="2:10" x14ac:dyDescent="0.55000000000000004">
      <c r="B72" s="120" t="s">
        <v>86</v>
      </c>
      <c r="C72" s="22" t="s">
        <v>87</v>
      </c>
      <c r="D72" s="66"/>
      <c r="E72" s="66"/>
      <c r="F72" s="67">
        <v>2042</v>
      </c>
      <c r="G72" s="68">
        <v>1</v>
      </c>
      <c r="H72" s="73">
        <f t="shared" si="0"/>
        <v>2042</v>
      </c>
      <c r="I72" s="143">
        <f t="shared" si="3"/>
        <v>2266.6200000000003</v>
      </c>
    </row>
    <row r="73" spans="2:10" x14ac:dyDescent="0.55000000000000004">
      <c r="B73" s="121"/>
      <c r="C73" s="22" t="s">
        <v>88</v>
      </c>
      <c r="D73" s="66"/>
      <c r="E73" s="66"/>
      <c r="F73" s="67">
        <v>830</v>
      </c>
      <c r="G73" s="68">
        <v>1</v>
      </c>
      <c r="H73" s="73">
        <f t="shared" ref="H73:H75" si="4">F73*G73</f>
        <v>830</v>
      </c>
      <c r="I73" s="143">
        <f t="shared" si="3"/>
        <v>921.30000000000007</v>
      </c>
    </row>
    <row r="74" spans="2:10" x14ac:dyDescent="0.55000000000000004">
      <c r="B74" s="121"/>
      <c r="C74" s="22" t="s">
        <v>89</v>
      </c>
      <c r="D74" s="66"/>
      <c r="E74" s="66"/>
      <c r="F74" s="67">
        <v>12.7</v>
      </c>
      <c r="G74" s="68">
        <v>1</v>
      </c>
      <c r="H74" s="73">
        <f t="shared" si="4"/>
        <v>12.7</v>
      </c>
      <c r="I74" s="143">
        <f t="shared" si="3"/>
        <v>14.097000000000001</v>
      </c>
      <c r="J74" s="113"/>
    </row>
    <row r="75" spans="2:10" x14ac:dyDescent="0.55000000000000004">
      <c r="B75" s="122"/>
      <c r="C75" s="22" t="s">
        <v>90</v>
      </c>
      <c r="D75" s="66"/>
      <c r="E75" s="66"/>
      <c r="F75" s="67">
        <v>600</v>
      </c>
      <c r="G75" s="68">
        <v>1</v>
      </c>
      <c r="H75" s="73">
        <f t="shared" si="4"/>
        <v>600</v>
      </c>
      <c r="I75" s="143">
        <f t="shared" si="3"/>
        <v>666.00000000000011</v>
      </c>
      <c r="J75" s="113"/>
    </row>
    <row r="76" spans="2:10" ht="14.7" thickBot="1" x14ac:dyDescent="0.6">
      <c r="F76" s="38"/>
      <c r="G76" s="38"/>
      <c r="H76" s="108"/>
      <c r="J76" s="117"/>
    </row>
    <row r="77" spans="2:10" s="2" customFormat="1" ht="20.7" thickBot="1" x14ac:dyDescent="0.8">
      <c r="F77" s="2" t="s">
        <v>91</v>
      </c>
      <c r="G77" s="21"/>
      <c r="H77" s="36">
        <f>SUM(H7:H66)</f>
        <v>13609.742342342342</v>
      </c>
      <c r="I77" s="16"/>
      <c r="J77" s="17"/>
    </row>
    <row r="78" spans="2:10" s="2" customFormat="1" ht="20.7" thickBot="1" x14ac:dyDescent="0.8">
      <c r="G78" s="21"/>
      <c r="H78" s="109"/>
      <c r="I78" s="140"/>
      <c r="J78" s="18"/>
    </row>
    <row r="79" spans="2:10" ht="20.7" thickBot="1" x14ac:dyDescent="0.8">
      <c r="F79" s="2" t="s">
        <v>92</v>
      </c>
      <c r="G79" s="21"/>
      <c r="H79" s="36">
        <f t="shared" ref="H79" si="5">SUM(H72:H75)</f>
        <v>3484.7</v>
      </c>
      <c r="I79" s="140"/>
    </row>
    <row r="80" spans="2:10" ht="23.4" thickBot="1" x14ac:dyDescent="0.9">
      <c r="F80" s="12"/>
      <c r="H80" s="109"/>
      <c r="I80" s="140"/>
    </row>
    <row r="81" spans="3:10" ht="20.7" thickBot="1" x14ac:dyDescent="0.8">
      <c r="F81" s="2" t="s">
        <v>93</v>
      </c>
      <c r="G81" s="21"/>
      <c r="H81" s="36">
        <f t="shared" ref="H81" si="6">SUM(H68:H70)</f>
        <v>395</v>
      </c>
      <c r="I81" s="141"/>
    </row>
    <row r="82" spans="3:10" ht="23.4" thickBot="1" x14ac:dyDescent="0.9">
      <c r="F82" s="12"/>
      <c r="H82" s="39"/>
    </row>
    <row r="83" spans="3:10" ht="23.4" thickBot="1" x14ac:dyDescent="0.9">
      <c r="F83" s="12" t="s">
        <v>44</v>
      </c>
      <c r="H83" s="37">
        <f t="shared" ref="H83" si="7">SUM(H77:H82)</f>
        <v>17489.442342342343</v>
      </c>
      <c r="I83" s="142"/>
    </row>
    <row r="84" spans="3:10" ht="23.4" thickBot="1" x14ac:dyDescent="0.9">
      <c r="F84" s="12"/>
    </row>
    <row r="85" spans="3:10" ht="23.4" thickBot="1" x14ac:dyDescent="0.9">
      <c r="F85" s="12" t="s">
        <v>44</v>
      </c>
      <c r="H85" s="50">
        <f>H83*1.11</f>
        <v>19413.281000000003</v>
      </c>
      <c r="I85" s="142"/>
    </row>
    <row r="86" spans="3:10" ht="14.7" thickBot="1" x14ac:dyDescent="0.6">
      <c r="J86"/>
    </row>
    <row r="87" spans="3:10" ht="23.4" thickBot="1" x14ac:dyDescent="0.9">
      <c r="F87" s="42" t="s">
        <v>105</v>
      </c>
      <c r="G87" s="42"/>
      <c r="H87" s="50">
        <f>H85*1.1</f>
        <v>21354.609100000005</v>
      </c>
      <c r="J87" s="2" t="s">
        <v>100</v>
      </c>
    </row>
    <row r="90" spans="3:10" x14ac:dyDescent="0.55000000000000004">
      <c r="C90" s="76"/>
    </row>
  </sheetData>
  <mergeCells count="13">
    <mergeCell ref="B1:C1"/>
    <mergeCell ref="B54:B66"/>
    <mergeCell ref="B41:B49"/>
    <mergeCell ref="B15:B19"/>
    <mergeCell ref="B68:B70"/>
    <mergeCell ref="C25:C33"/>
    <mergeCell ref="B21:B33"/>
    <mergeCell ref="D28:D30"/>
    <mergeCell ref="D31:D33"/>
    <mergeCell ref="B72:B75"/>
    <mergeCell ref="B7:B13"/>
    <mergeCell ref="B35:B39"/>
    <mergeCell ref="B51:B52"/>
  </mergeCells>
  <conditionalFormatting sqref="H84 H1:H5 H88:H1048576 J88:J1048576 J2:J5">
    <cfRule type="cellIs" dxfId="5" priority="5" operator="lessThan">
      <formula>0</formula>
    </cfRule>
  </conditionalFormatting>
  <conditionalFormatting sqref="I82 I1:I5 I86:I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7"/>
  <sheetViews>
    <sheetView topLeftCell="F37" zoomScale="80" zoomScaleNormal="80" workbookViewId="0">
      <selection activeCell="I48" sqref="I48"/>
    </sheetView>
  </sheetViews>
  <sheetFormatPr defaultRowHeight="14.4" x14ac:dyDescent="0.55000000000000004"/>
  <cols>
    <col min="1" max="1" width="3.26171875" customWidth="1"/>
    <col min="2" max="2" width="25.41796875" customWidth="1"/>
    <col min="3" max="3" width="42.83984375" customWidth="1"/>
    <col min="4" max="4" width="40.41796875" customWidth="1"/>
    <col min="5" max="5" width="45.83984375" customWidth="1"/>
    <col min="6" max="6" width="17.26171875" customWidth="1"/>
    <col min="7" max="7" width="7.41796875" customWidth="1"/>
    <col min="8" max="8" width="20.83984375" style="3" bestFit="1" customWidth="1"/>
    <col min="9" max="9" width="20.83984375" style="2" customWidth="1"/>
    <col min="10" max="10" width="69.83984375" style="2" customWidth="1"/>
    <col min="11" max="11" width="9.15625" style="1"/>
  </cols>
  <sheetData>
    <row r="1" spans="1:10" ht="43.5" customHeight="1" x14ac:dyDescent="1.3">
      <c r="A1" s="30"/>
      <c r="B1" s="131" t="s">
        <v>52</v>
      </c>
      <c r="C1" s="131"/>
      <c r="D1" s="28" t="s">
        <v>96</v>
      </c>
      <c r="E1" s="137" t="s">
        <v>103</v>
      </c>
      <c r="F1" s="137"/>
      <c r="G1" s="137"/>
      <c r="H1" s="31"/>
      <c r="I1" s="61"/>
      <c r="J1" s="29">
        <f ca="1">TODAY()</f>
        <v>42654</v>
      </c>
    </row>
    <row r="2" spans="1:10" ht="116.25" customHeight="1" x14ac:dyDescent="1.65">
      <c r="A2" s="23"/>
      <c r="B2" s="24"/>
      <c r="C2" s="24"/>
      <c r="D2" s="25"/>
      <c r="E2" s="26"/>
      <c r="F2" s="27"/>
      <c r="G2" s="27"/>
      <c r="I2" s="75"/>
    </row>
    <row r="3" spans="1:10" ht="42" customHeight="1" x14ac:dyDescent="1.65">
      <c r="A3" s="23"/>
      <c r="B3" s="24"/>
      <c r="C3" s="24"/>
      <c r="D3" s="25"/>
      <c r="E3" s="26"/>
      <c r="F3" s="27"/>
      <c r="G3" s="27"/>
      <c r="I3" s="75"/>
    </row>
    <row r="4" spans="1:10" ht="242.25" customHeight="1" x14ac:dyDescent="1.65">
      <c r="A4" s="23"/>
      <c r="B4" s="24"/>
      <c r="C4" s="24"/>
      <c r="D4" s="25"/>
      <c r="E4" s="26"/>
      <c r="F4" s="27"/>
      <c r="G4" s="27"/>
      <c r="I4" s="75"/>
    </row>
    <row r="5" spans="1:10" ht="33.75" customHeight="1" x14ac:dyDescent="1.65">
      <c r="A5" s="23"/>
      <c r="B5" s="24"/>
      <c r="C5" s="24"/>
      <c r="D5" s="25"/>
      <c r="E5" s="26"/>
      <c r="F5" s="27"/>
      <c r="G5" s="27"/>
      <c r="I5" s="75"/>
    </row>
    <row r="6" spans="1:10" ht="15.6" x14ac:dyDescent="0.6">
      <c r="A6" s="23"/>
      <c r="B6" s="23"/>
      <c r="C6" s="23"/>
      <c r="D6" s="23"/>
      <c r="E6" s="23"/>
      <c r="F6" s="6" t="s">
        <v>43</v>
      </c>
      <c r="G6" s="110" t="s">
        <v>42</v>
      </c>
      <c r="H6" s="6" t="s">
        <v>44</v>
      </c>
      <c r="I6" s="5"/>
      <c r="J6" s="5" t="s">
        <v>45</v>
      </c>
    </row>
    <row r="7" spans="1:10" x14ac:dyDescent="0.55000000000000004">
      <c r="B7" s="130" t="s">
        <v>0</v>
      </c>
      <c r="C7" s="59" t="s">
        <v>54</v>
      </c>
      <c r="D7" s="30"/>
      <c r="E7" s="30"/>
      <c r="F7" s="57">
        <f>'OPTION 3'!F7</f>
        <v>0</v>
      </c>
      <c r="G7" s="111">
        <v>0</v>
      </c>
      <c r="H7" s="71">
        <f>F7*G7</f>
        <v>0</v>
      </c>
      <c r="I7" s="143">
        <f>H7*1.11</f>
        <v>0</v>
      </c>
      <c r="J7" s="52" t="s">
        <v>63</v>
      </c>
    </row>
    <row r="8" spans="1:10" x14ac:dyDescent="0.55000000000000004">
      <c r="B8" s="130"/>
      <c r="C8" s="59" t="s">
        <v>55</v>
      </c>
      <c r="D8" s="30"/>
      <c r="E8" s="30"/>
      <c r="F8" s="57">
        <f>'OPTION 3'!F8</f>
        <v>0</v>
      </c>
      <c r="G8" s="111">
        <v>0</v>
      </c>
      <c r="H8" s="71">
        <f t="shared" ref="H8:H73" si="0">F8*G8</f>
        <v>0</v>
      </c>
      <c r="I8" s="143">
        <f t="shared" ref="I8:I71" si="1">H8*1.11</f>
        <v>0</v>
      </c>
      <c r="J8" s="52" t="s">
        <v>63</v>
      </c>
    </row>
    <row r="9" spans="1:10" x14ac:dyDescent="0.55000000000000004">
      <c r="B9" s="130"/>
      <c r="C9" s="59" t="s">
        <v>56</v>
      </c>
      <c r="D9" s="30"/>
      <c r="E9" s="30"/>
      <c r="F9" s="57">
        <f>'OPTION 3'!F9</f>
        <v>0</v>
      </c>
      <c r="G9" s="111">
        <v>0</v>
      </c>
      <c r="H9" s="71">
        <f t="shared" si="0"/>
        <v>0</v>
      </c>
      <c r="I9" s="143">
        <f t="shared" si="1"/>
        <v>0</v>
      </c>
      <c r="J9" s="52" t="s">
        <v>63</v>
      </c>
    </row>
    <row r="10" spans="1:10" x14ac:dyDescent="0.55000000000000004">
      <c r="B10" s="130"/>
      <c r="C10" s="59" t="s">
        <v>60</v>
      </c>
      <c r="D10" s="30"/>
      <c r="E10" s="30"/>
      <c r="F10" s="57">
        <f>'OPTION 3'!F10</f>
        <v>0</v>
      </c>
      <c r="G10" s="111">
        <v>0</v>
      </c>
      <c r="H10" s="71">
        <f t="shared" si="0"/>
        <v>0</v>
      </c>
      <c r="I10" s="143">
        <f t="shared" si="1"/>
        <v>0</v>
      </c>
      <c r="J10" s="52" t="s">
        <v>63</v>
      </c>
    </row>
    <row r="11" spans="1:10" x14ac:dyDescent="0.55000000000000004">
      <c r="B11" s="130"/>
      <c r="C11" s="59" t="s">
        <v>57</v>
      </c>
      <c r="D11" s="30"/>
      <c r="E11" s="30"/>
      <c r="F11" s="57">
        <f>'OPTION 3'!F11</f>
        <v>0</v>
      </c>
      <c r="G11" s="111">
        <v>0</v>
      </c>
      <c r="H11" s="71">
        <f t="shared" si="0"/>
        <v>0</v>
      </c>
      <c r="I11" s="143">
        <f t="shared" si="1"/>
        <v>0</v>
      </c>
      <c r="J11" s="52" t="s">
        <v>63</v>
      </c>
    </row>
    <row r="12" spans="1:10" x14ac:dyDescent="0.55000000000000004">
      <c r="B12" s="130"/>
      <c r="C12" s="59" t="s">
        <v>58</v>
      </c>
      <c r="D12" s="30"/>
      <c r="E12" s="30"/>
      <c r="F12" s="57">
        <f>'OPTION 3'!F12</f>
        <v>0</v>
      </c>
      <c r="G12" s="111">
        <v>0</v>
      </c>
      <c r="H12" s="71">
        <f t="shared" si="0"/>
        <v>0</v>
      </c>
      <c r="I12" s="143">
        <f t="shared" si="1"/>
        <v>0</v>
      </c>
      <c r="J12" s="52" t="s">
        <v>63</v>
      </c>
    </row>
    <row r="13" spans="1:10" x14ac:dyDescent="0.55000000000000004">
      <c r="B13" s="130"/>
      <c r="C13" s="59" t="s">
        <v>59</v>
      </c>
      <c r="D13" s="30"/>
      <c r="E13" s="30"/>
      <c r="F13" s="57">
        <v>15</v>
      </c>
      <c r="G13" s="111">
        <v>1</v>
      </c>
      <c r="H13" s="71">
        <f t="shared" si="0"/>
        <v>15</v>
      </c>
      <c r="I13" s="143">
        <f t="shared" si="1"/>
        <v>16.650000000000002</v>
      </c>
      <c r="J13" s="14" t="s">
        <v>145</v>
      </c>
    </row>
    <row r="14" spans="1:10" x14ac:dyDescent="0.55000000000000004">
      <c r="F14" s="39"/>
      <c r="G14" s="55"/>
      <c r="H14" s="72"/>
      <c r="I14" s="143"/>
      <c r="J14" s="13"/>
    </row>
    <row r="15" spans="1:10" x14ac:dyDescent="0.55000000000000004">
      <c r="B15" s="132" t="s">
        <v>1</v>
      </c>
      <c r="C15" s="60" t="s">
        <v>6</v>
      </c>
      <c r="D15" s="59" t="s">
        <v>7</v>
      </c>
      <c r="E15" s="30"/>
      <c r="F15" s="57">
        <v>10</v>
      </c>
      <c r="G15" s="111">
        <v>5</v>
      </c>
      <c r="H15" s="71">
        <f t="shared" si="0"/>
        <v>50</v>
      </c>
      <c r="I15" s="143">
        <f t="shared" si="1"/>
        <v>55.500000000000007</v>
      </c>
      <c r="J15" s="52" t="s">
        <v>151</v>
      </c>
    </row>
    <row r="16" spans="1:10" x14ac:dyDescent="0.55000000000000004">
      <c r="B16" s="133"/>
      <c r="C16" s="30"/>
      <c r="D16" s="59" t="s">
        <v>8</v>
      </c>
      <c r="E16" s="30"/>
      <c r="F16" s="57">
        <v>75</v>
      </c>
      <c r="G16" s="111">
        <v>1</v>
      </c>
      <c r="H16" s="71">
        <f t="shared" si="0"/>
        <v>75</v>
      </c>
      <c r="I16" s="143">
        <f t="shared" si="1"/>
        <v>83.250000000000014</v>
      </c>
      <c r="J16" s="14" t="s">
        <v>61</v>
      </c>
    </row>
    <row r="17" spans="2:10" x14ac:dyDescent="0.55000000000000004">
      <c r="B17" s="133"/>
      <c r="C17" s="30"/>
      <c r="D17" s="30"/>
      <c r="E17" s="30"/>
      <c r="F17" s="57"/>
      <c r="G17" s="111"/>
      <c r="H17" s="71"/>
      <c r="I17" s="143"/>
    </row>
    <row r="18" spans="2:10" x14ac:dyDescent="0.55000000000000004">
      <c r="B18" s="133"/>
      <c r="C18" s="60" t="s">
        <v>5</v>
      </c>
      <c r="D18" s="30"/>
      <c r="E18" s="30"/>
      <c r="F18" s="57">
        <v>15</v>
      </c>
      <c r="G18" s="111">
        <v>6</v>
      </c>
      <c r="H18" s="71">
        <f t="shared" si="0"/>
        <v>90</v>
      </c>
      <c r="I18" s="143">
        <f t="shared" si="1"/>
        <v>99.9</v>
      </c>
      <c r="J18" s="13" t="s">
        <v>46</v>
      </c>
    </row>
    <row r="19" spans="2:10" x14ac:dyDescent="0.55000000000000004">
      <c r="B19" s="134"/>
      <c r="C19" s="60" t="s">
        <v>9</v>
      </c>
      <c r="D19" s="30"/>
      <c r="E19" s="30"/>
      <c r="F19" s="57">
        <f>350/1.11</f>
        <v>315.31531531531527</v>
      </c>
      <c r="G19" s="111">
        <v>1</v>
      </c>
      <c r="H19" s="71">
        <f t="shared" si="0"/>
        <v>315.31531531531527</v>
      </c>
      <c r="I19" s="143">
        <f t="shared" si="1"/>
        <v>350</v>
      </c>
      <c r="J19" s="19" t="s">
        <v>136</v>
      </c>
    </row>
    <row r="20" spans="2:10" x14ac:dyDescent="0.55000000000000004">
      <c r="F20" s="39"/>
      <c r="G20" s="55"/>
      <c r="H20" s="72"/>
      <c r="I20" s="143"/>
      <c r="J20" s="13"/>
    </row>
    <row r="21" spans="2:10" x14ac:dyDescent="0.55000000000000004">
      <c r="B21" s="138" t="s">
        <v>2</v>
      </c>
      <c r="C21" s="60" t="s">
        <v>10</v>
      </c>
      <c r="D21" s="59" t="s">
        <v>11</v>
      </c>
      <c r="E21" s="62" t="s">
        <v>65</v>
      </c>
      <c r="F21" s="57">
        <v>1.6</v>
      </c>
      <c r="G21" s="111">
        <v>200</v>
      </c>
      <c r="H21" s="71">
        <f t="shared" si="0"/>
        <v>320</v>
      </c>
      <c r="I21" s="143">
        <f t="shared" si="1"/>
        <v>355.20000000000005</v>
      </c>
      <c r="J21" s="13" t="s">
        <v>67</v>
      </c>
    </row>
    <row r="22" spans="2:10" x14ac:dyDescent="0.55000000000000004">
      <c r="B22" s="138"/>
      <c r="C22" s="61"/>
      <c r="D22" s="61"/>
      <c r="E22" s="62" t="s">
        <v>66</v>
      </c>
      <c r="F22" s="57">
        <v>0.8</v>
      </c>
      <c r="G22" s="111">
        <v>63</v>
      </c>
      <c r="H22" s="71">
        <f t="shared" si="0"/>
        <v>50.400000000000006</v>
      </c>
      <c r="I22" s="143">
        <f t="shared" si="1"/>
        <v>55.94400000000001</v>
      </c>
      <c r="J22" s="13" t="s">
        <v>68</v>
      </c>
    </row>
    <row r="23" spans="2:10" x14ac:dyDescent="0.55000000000000004">
      <c r="B23" s="138"/>
      <c r="C23" s="61"/>
      <c r="D23" s="61"/>
      <c r="E23" s="62" t="s">
        <v>70</v>
      </c>
      <c r="F23" s="57">
        <v>10</v>
      </c>
      <c r="G23" s="111">
        <v>1</v>
      </c>
      <c r="H23" s="71">
        <f t="shared" si="0"/>
        <v>10</v>
      </c>
      <c r="I23" s="143">
        <f t="shared" si="1"/>
        <v>11.100000000000001</v>
      </c>
      <c r="J23" s="13" t="s">
        <v>69</v>
      </c>
    </row>
    <row r="24" spans="2:10" x14ac:dyDescent="0.55000000000000004">
      <c r="B24" s="138"/>
      <c r="C24" s="30"/>
      <c r="D24" s="30"/>
      <c r="E24" s="30"/>
      <c r="F24" s="57"/>
      <c r="G24" s="111"/>
      <c r="H24" s="71"/>
      <c r="I24" s="143"/>
      <c r="J24" s="13"/>
    </row>
    <row r="25" spans="2:10" x14ac:dyDescent="0.55000000000000004">
      <c r="B25" s="138"/>
      <c r="C25" s="129" t="s">
        <v>12</v>
      </c>
      <c r="D25" s="59" t="s">
        <v>13</v>
      </c>
      <c r="E25" s="30"/>
      <c r="F25" s="57">
        <v>450</v>
      </c>
      <c r="G25" s="111">
        <v>1</v>
      </c>
      <c r="H25" s="71">
        <f t="shared" si="0"/>
        <v>450</v>
      </c>
      <c r="I25" s="143">
        <f t="shared" si="1"/>
        <v>499.50000000000006</v>
      </c>
      <c r="J25" s="19" t="s">
        <v>120</v>
      </c>
    </row>
    <row r="26" spans="2:10" x14ac:dyDescent="0.55000000000000004">
      <c r="B26" s="138"/>
      <c r="C26" s="129"/>
      <c r="D26" s="59" t="s">
        <v>107</v>
      </c>
      <c r="E26" s="30"/>
      <c r="F26" s="57">
        <v>200</v>
      </c>
      <c r="G26" s="111">
        <v>1</v>
      </c>
      <c r="H26" s="71">
        <f t="shared" ref="H26" si="2">F26*G26</f>
        <v>200</v>
      </c>
      <c r="I26" s="143">
        <f t="shared" si="1"/>
        <v>222.00000000000003</v>
      </c>
      <c r="J26" s="40" t="s">
        <v>108</v>
      </c>
    </row>
    <row r="27" spans="2:10" x14ac:dyDescent="0.55000000000000004">
      <c r="B27" s="138"/>
      <c r="C27" s="129"/>
      <c r="D27" s="59" t="s">
        <v>111</v>
      </c>
      <c r="E27" s="30"/>
      <c r="F27" s="57">
        <v>100</v>
      </c>
      <c r="G27" s="111">
        <v>1</v>
      </c>
      <c r="H27" s="71">
        <f t="shared" ref="H27" si="3">F27*G27</f>
        <v>100</v>
      </c>
      <c r="I27" s="143">
        <f t="shared" si="1"/>
        <v>111.00000000000001</v>
      </c>
      <c r="J27" s="15"/>
    </row>
    <row r="28" spans="2:10" x14ac:dyDescent="0.55000000000000004">
      <c r="B28" s="138"/>
      <c r="C28" s="129"/>
      <c r="D28" s="129" t="s">
        <v>14</v>
      </c>
      <c r="E28" s="62" t="s">
        <v>35</v>
      </c>
      <c r="F28" s="57">
        <f>392/1.11</f>
        <v>353.15315315315314</v>
      </c>
      <c r="G28" s="111">
        <v>1</v>
      </c>
      <c r="H28" s="71">
        <f t="shared" si="0"/>
        <v>353.15315315315314</v>
      </c>
      <c r="I28" s="143">
        <f t="shared" si="1"/>
        <v>392</v>
      </c>
      <c r="J28" s="19" t="s">
        <v>144</v>
      </c>
    </row>
    <row r="29" spans="2:10" x14ac:dyDescent="0.55000000000000004">
      <c r="B29" s="138"/>
      <c r="C29" s="129"/>
      <c r="D29" s="129"/>
      <c r="E29" s="62" t="s">
        <v>36</v>
      </c>
      <c r="F29" s="57">
        <v>375</v>
      </c>
      <c r="G29" s="111">
        <v>1</v>
      </c>
      <c r="H29" s="71">
        <f t="shared" si="0"/>
        <v>375</v>
      </c>
      <c r="I29" s="143">
        <f t="shared" si="1"/>
        <v>416.25000000000006</v>
      </c>
      <c r="J29" s="40" t="s">
        <v>71</v>
      </c>
    </row>
    <row r="30" spans="2:10" x14ac:dyDescent="0.55000000000000004">
      <c r="B30" s="138"/>
      <c r="C30" s="129"/>
      <c r="D30" s="129"/>
      <c r="E30" s="62"/>
      <c r="F30" s="57"/>
      <c r="G30" s="111"/>
      <c r="H30" s="71"/>
      <c r="I30" s="143"/>
      <c r="J30" s="13"/>
    </row>
    <row r="31" spans="2:10" x14ac:dyDescent="0.55000000000000004">
      <c r="B31" s="138"/>
      <c r="C31" s="129"/>
      <c r="D31" s="129" t="s">
        <v>24</v>
      </c>
      <c r="E31" s="62" t="s">
        <v>15</v>
      </c>
      <c r="F31" s="57">
        <v>130</v>
      </c>
      <c r="G31" s="111">
        <v>1</v>
      </c>
      <c r="H31" s="71">
        <f t="shared" si="0"/>
        <v>130</v>
      </c>
      <c r="I31" s="143">
        <f t="shared" si="1"/>
        <v>144.30000000000001</v>
      </c>
      <c r="J31" s="40" t="s">
        <v>112</v>
      </c>
    </row>
    <row r="32" spans="2:10" x14ac:dyDescent="0.55000000000000004">
      <c r="B32" s="138"/>
      <c r="C32" s="129"/>
      <c r="D32" s="129"/>
      <c r="E32" s="62" t="s">
        <v>16</v>
      </c>
      <c r="F32" s="57">
        <v>100</v>
      </c>
      <c r="G32" s="111">
        <v>1</v>
      </c>
      <c r="H32" s="71">
        <f t="shared" si="0"/>
        <v>100</v>
      </c>
      <c r="I32" s="143">
        <f t="shared" si="1"/>
        <v>111.00000000000001</v>
      </c>
      <c r="J32" s="40" t="s">
        <v>50</v>
      </c>
    </row>
    <row r="33" spans="2:10" x14ac:dyDescent="0.55000000000000004">
      <c r="B33" s="138"/>
      <c r="C33" s="129"/>
      <c r="D33" s="129"/>
      <c r="E33" s="62" t="s">
        <v>25</v>
      </c>
      <c r="F33" s="57">
        <v>10</v>
      </c>
      <c r="G33" s="111">
        <v>1</v>
      </c>
      <c r="H33" s="71">
        <f t="shared" si="0"/>
        <v>10</v>
      </c>
      <c r="I33" s="143">
        <f t="shared" si="1"/>
        <v>11.100000000000001</v>
      </c>
      <c r="J33" s="15" t="s">
        <v>72</v>
      </c>
    </row>
    <row r="34" spans="2:10" x14ac:dyDescent="0.55000000000000004">
      <c r="F34" s="39"/>
      <c r="G34" s="55"/>
      <c r="H34" s="72"/>
      <c r="I34" s="143"/>
      <c r="J34" s="13"/>
    </row>
    <row r="35" spans="2:10" x14ac:dyDescent="0.55000000000000004">
      <c r="B35" s="130" t="s">
        <v>3</v>
      </c>
      <c r="C35" s="59" t="s">
        <v>17</v>
      </c>
      <c r="D35" s="59" t="s">
        <v>73</v>
      </c>
      <c r="E35" s="30"/>
      <c r="F35" s="57">
        <f>770/1.11</f>
        <v>693.6936936936936</v>
      </c>
      <c r="G35" s="111">
        <v>1</v>
      </c>
      <c r="H35" s="71">
        <f t="shared" si="0"/>
        <v>693.6936936936936</v>
      </c>
      <c r="I35" s="143">
        <f t="shared" si="1"/>
        <v>770</v>
      </c>
      <c r="J35" s="19" t="s">
        <v>75</v>
      </c>
    </row>
    <row r="36" spans="2:10" x14ac:dyDescent="0.55000000000000004">
      <c r="B36" s="130"/>
      <c r="C36" s="59"/>
      <c r="D36" s="64" t="s">
        <v>74</v>
      </c>
      <c r="E36" s="30"/>
      <c r="F36" s="57"/>
      <c r="G36" s="111">
        <v>0</v>
      </c>
      <c r="H36" s="71">
        <f t="shared" si="0"/>
        <v>0</v>
      </c>
      <c r="I36" s="143">
        <f t="shared" si="1"/>
        <v>0</v>
      </c>
      <c r="J36" s="41" t="s">
        <v>97</v>
      </c>
    </row>
    <row r="37" spans="2:10" x14ac:dyDescent="0.55000000000000004">
      <c r="B37" s="130"/>
      <c r="C37" s="59" t="s">
        <v>18</v>
      </c>
      <c r="D37" s="59" t="s">
        <v>78</v>
      </c>
      <c r="E37" s="30"/>
      <c r="F37" s="57">
        <f>36/1.11</f>
        <v>32.432432432432428</v>
      </c>
      <c r="G37" s="111">
        <v>4</v>
      </c>
      <c r="H37" s="71">
        <f t="shared" si="0"/>
        <v>129.72972972972971</v>
      </c>
      <c r="I37" s="143">
        <f t="shared" si="1"/>
        <v>144</v>
      </c>
      <c r="J37" s="19" t="s">
        <v>77</v>
      </c>
    </row>
    <row r="38" spans="2:10" x14ac:dyDescent="0.55000000000000004">
      <c r="B38" s="130"/>
      <c r="C38" s="59"/>
      <c r="D38" s="59" t="s">
        <v>49</v>
      </c>
      <c r="E38" s="30"/>
      <c r="F38" s="57">
        <f>37.8/1.11</f>
        <v>34.054054054054049</v>
      </c>
      <c r="G38" s="111">
        <v>1</v>
      </c>
      <c r="H38" s="71">
        <f t="shared" si="0"/>
        <v>34.054054054054049</v>
      </c>
      <c r="I38" s="143">
        <f t="shared" si="1"/>
        <v>37.799999999999997</v>
      </c>
      <c r="J38" s="19" t="s">
        <v>94</v>
      </c>
    </row>
    <row r="39" spans="2:10" x14ac:dyDescent="0.55000000000000004">
      <c r="B39" s="130"/>
      <c r="C39" s="59" t="s">
        <v>19</v>
      </c>
      <c r="D39" s="30"/>
      <c r="E39" s="30"/>
      <c r="F39" s="57">
        <v>0</v>
      </c>
      <c r="G39" s="111">
        <v>0</v>
      </c>
      <c r="H39" s="71">
        <f t="shared" si="0"/>
        <v>0</v>
      </c>
      <c r="I39" s="143">
        <f t="shared" si="1"/>
        <v>0</v>
      </c>
      <c r="J39" s="19" t="s">
        <v>95</v>
      </c>
    </row>
    <row r="40" spans="2:10" x14ac:dyDescent="0.55000000000000004">
      <c r="F40" s="39"/>
      <c r="G40" s="55"/>
      <c r="H40" s="72"/>
      <c r="I40" s="143"/>
      <c r="J40" s="13"/>
    </row>
    <row r="41" spans="2:10" x14ac:dyDescent="0.55000000000000004">
      <c r="B41" s="130" t="s">
        <v>4</v>
      </c>
      <c r="C41" s="60" t="s">
        <v>20</v>
      </c>
      <c r="D41" s="30"/>
      <c r="E41" s="30"/>
      <c r="F41" s="57">
        <f>2100/1.11</f>
        <v>1891.8918918918916</v>
      </c>
      <c r="G41" s="111">
        <v>1</v>
      </c>
      <c r="H41" s="71">
        <f t="shared" si="0"/>
        <v>1891.8918918918916</v>
      </c>
      <c r="I41" s="143">
        <f t="shared" si="1"/>
        <v>2100</v>
      </c>
      <c r="J41" s="19" t="s">
        <v>116</v>
      </c>
    </row>
    <row r="42" spans="2:10" x14ac:dyDescent="0.55000000000000004">
      <c r="B42" s="130"/>
      <c r="C42" s="60" t="s">
        <v>23</v>
      </c>
      <c r="D42" s="30"/>
      <c r="E42" s="30"/>
      <c r="F42" s="57"/>
      <c r="G42" s="111">
        <v>1</v>
      </c>
      <c r="H42" s="71">
        <f t="shared" si="0"/>
        <v>0</v>
      </c>
      <c r="I42" s="143">
        <f t="shared" si="1"/>
        <v>0</v>
      </c>
      <c r="J42" s="19" t="s">
        <v>139</v>
      </c>
    </row>
    <row r="43" spans="2:10" x14ac:dyDescent="0.55000000000000004">
      <c r="B43" s="130"/>
      <c r="C43" s="59" t="s">
        <v>62</v>
      </c>
      <c r="D43" s="30"/>
      <c r="E43" s="30"/>
      <c r="F43" s="57">
        <v>15</v>
      </c>
      <c r="G43" s="111">
        <v>3</v>
      </c>
      <c r="H43" s="71">
        <f t="shared" si="0"/>
        <v>45</v>
      </c>
      <c r="I43" s="143">
        <f t="shared" si="1"/>
        <v>49.95</v>
      </c>
      <c r="J43" s="15"/>
    </row>
    <row r="44" spans="2:10" x14ac:dyDescent="0.55000000000000004">
      <c r="B44" s="130"/>
      <c r="C44" s="60" t="s">
        <v>79</v>
      </c>
      <c r="D44" s="30"/>
      <c r="E44" s="30"/>
      <c r="F44" s="57">
        <v>1</v>
      </c>
      <c r="G44" s="111">
        <v>10</v>
      </c>
      <c r="H44" s="71">
        <f t="shared" si="0"/>
        <v>10</v>
      </c>
      <c r="I44" s="143">
        <f t="shared" si="1"/>
        <v>11.100000000000001</v>
      </c>
      <c r="J44" s="15"/>
    </row>
    <row r="45" spans="2:10" x14ac:dyDescent="0.55000000000000004">
      <c r="B45" s="130"/>
      <c r="C45" s="60" t="s">
        <v>80</v>
      </c>
      <c r="D45" s="30"/>
      <c r="E45" s="30"/>
      <c r="F45" s="57">
        <v>20</v>
      </c>
      <c r="G45" s="111">
        <v>3</v>
      </c>
      <c r="H45" s="71">
        <f t="shared" si="0"/>
        <v>60</v>
      </c>
      <c r="I45" s="143">
        <f t="shared" si="1"/>
        <v>66.600000000000009</v>
      </c>
      <c r="J45" s="40" t="s">
        <v>109</v>
      </c>
    </row>
    <row r="46" spans="2:10" x14ac:dyDescent="0.55000000000000004">
      <c r="B46" s="130"/>
      <c r="C46" s="65" t="s">
        <v>81</v>
      </c>
      <c r="D46" s="30"/>
      <c r="E46" s="30"/>
      <c r="F46" s="57">
        <v>25</v>
      </c>
      <c r="G46" s="111">
        <v>0</v>
      </c>
      <c r="H46" s="71">
        <f t="shared" si="0"/>
        <v>0</v>
      </c>
      <c r="I46" s="143">
        <f t="shared" si="1"/>
        <v>0</v>
      </c>
      <c r="J46" s="41" t="s">
        <v>97</v>
      </c>
    </row>
    <row r="47" spans="2:10" x14ac:dyDescent="0.55000000000000004">
      <c r="B47" s="130"/>
      <c r="C47" s="65" t="s">
        <v>38</v>
      </c>
      <c r="D47" s="30"/>
      <c r="E47" s="30"/>
      <c r="F47" s="57">
        <f>(275/1.11)+10</f>
        <v>257.74774774774772</v>
      </c>
      <c r="G47" s="111">
        <v>0</v>
      </c>
      <c r="H47" s="71">
        <f t="shared" si="0"/>
        <v>0</v>
      </c>
      <c r="I47" s="143">
        <f t="shared" si="1"/>
        <v>0</v>
      </c>
      <c r="J47" s="41" t="s">
        <v>97</v>
      </c>
    </row>
    <row r="48" spans="2:10" x14ac:dyDescent="0.55000000000000004">
      <c r="B48" s="130"/>
      <c r="C48" s="60" t="s">
        <v>39</v>
      </c>
      <c r="D48" s="30"/>
      <c r="E48" s="30"/>
      <c r="F48" s="57">
        <v>200</v>
      </c>
      <c r="G48" s="111">
        <v>1</v>
      </c>
      <c r="H48" s="71">
        <f t="shared" si="0"/>
        <v>200</v>
      </c>
      <c r="I48" s="143">
        <f t="shared" si="1"/>
        <v>222.00000000000003</v>
      </c>
      <c r="J48" s="40" t="s">
        <v>48</v>
      </c>
    </row>
    <row r="49" spans="2:10" x14ac:dyDescent="0.55000000000000004">
      <c r="B49" s="130"/>
      <c r="C49" s="59" t="s">
        <v>41</v>
      </c>
      <c r="D49" s="30"/>
      <c r="E49" s="30"/>
      <c r="F49" s="57">
        <v>175</v>
      </c>
      <c r="G49" s="111">
        <v>1</v>
      </c>
      <c r="H49" s="71">
        <f t="shared" si="0"/>
        <v>175</v>
      </c>
      <c r="I49" s="143">
        <f t="shared" si="1"/>
        <v>194.25000000000003</v>
      </c>
      <c r="J49" s="52" t="s">
        <v>148</v>
      </c>
    </row>
    <row r="50" spans="2:10" x14ac:dyDescent="0.55000000000000004">
      <c r="F50" s="39"/>
      <c r="G50" s="55"/>
      <c r="H50" s="72"/>
      <c r="I50" s="143"/>
      <c r="J50" s="13"/>
    </row>
    <row r="51" spans="2:10" x14ac:dyDescent="0.55000000000000004">
      <c r="B51" s="130" t="s">
        <v>21</v>
      </c>
      <c r="C51" s="59" t="s">
        <v>21</v>
      </c>
      <c r="D51" s="30"/>
      <c r="E51" s="30"/>
      <c r="F51" s="57">
        <v>240</v>
      </c>
      <c r="G51" s="111">
        <v>11</v>
      </c>
      <c r="H51" s="71">
        <f t="shared" si="0"/>
        <v>2640</v>
      </c>
      <c r="I51" s="143">
        <f t="shared" si="1"/>
        <v>2930.4</v>
      </c>
      <c r="J51" s="19" t="s">
        <v>114</v>
      </c>
    </row>
    <row r="52" spans="2:10" x14ac:dyDescent="0.55000000000000004">
      <c r="B52" s="130"/>
      <c r="C52" s="59" t="s">
        <v>22</v>
      </c>
      <c r="D52" s="30"/>
      <c r="E52" s="30"/>
      <c r="F52" s="57">
        <v>15</v>
      </c>
      <c r="G52" s="111">
        <v>5</v>
      </c>
      <c r="H52" s="71">
        <f t="shared" si="0"/>
        <v>75</v>
      </c>
      <c r="I52" s="143">
        <f t="shared" si="1"/>
        <v>83.250000000000014</v>
      </c>
      <c r="J52" s="15" t="s">
        <v>51</v>
      </c>
    </row>
    <row r="53" spans="2:10" x14ac:dyDescent="0.55000000000000004">
      <c r="F53" s="39"/>
      <c r="G53" s="55"/>
      <c r="H53" s="72"/>
      <c r="I53" s="143"/>
      <c r="J53" s="13"/>
    </row>
    <row r="54" spans="2:10" x14ac:dyDescent="0.55000000000000004">
      <c r="B54" s="130" t="s">
        <v>26</v>
      </c>
      <c r="C54" s="60" t="s">
        <v>27</v>
      </c>
      <c r="D54" s="30"/>
      <c r="E54" s="30"/>
      <c r="F54" s="57">
        <v>160</v>
      </c>
      <c r="G54" s="111">
        <v>1</v>
      </c>
      <c r="H54" s="71">
        <f t="shared" si="0"/>
        <v>160</v>
      </c>
      <c r="I54" s="143">
        <f t="shared" si="1"/>
        <v>177.60000000000002</v>
      </c>
      <c r="J54" s="40" t="s">
        <v>113</v>
      </c>
    </row>
    <row r="55" spans="2:10" x14ac:dyDescent="0.55000000000000004">
      <c r="B55" s="130"/>
      <c r="C55" s="60" t="s">
        <v>28</v>
      </c>
      <c r="D55" s="30"/>
      <c r="E55" s="30"/>
      <c r="F55" s="57">
        <v>5</v>
      </c>
      <c r="G55" s="111">
        <v>8</v>
      </c>
      <c r="H55" s="71">
        <f t="shared" si="0"/>
        <v>40</v>
      </c>
      <c r="I55" s="143">
        <f t="shared" si="1"/>
        <v>44.400000000000006</v>
      </c>
      <c r="J55" s="40" t="s">
        <v>113</v>
      </c>
    </row>
    <row r="56" spans="2:10" x14ac:dyDescent="0.55000000000000004">
      <c r="B56" s="130"/>
      <c r="C56" s="60" t="s">
        <v>29</v>
      </c>
      <c r="D56" s="30"/>
      <c r="E56" s="30"/>
      <c r="F56" s="57">
        <v>300</v>
      </c>
      <c r="G56" s="111">
        <v>1</v>
      </c>
      <c r="H56" s="71">
        <f t="shared" si="0"/>
        <v>300</v>
      </c>
      <c r="I56" s="143">
        <f t="shared" si="1"/>
        <v>333.00000000000006</v>
      </c>
      <c r="J56" s="40" t="s">
        <v>113</v>
      </c>
    </row>
    <row r="57" spans="2:10" x14ac:dyDescent="0.55000000000000004">
      <c r="B57" s="130"/>
      <c r="C57" s="60" t="s">
        <v>30</v>
      </c>
      <c r="D57" s="30"/>
      <c r="E57" s="30"/>
      <c r="F57" s="57">
        <v>65</v>
      </c>
      <c r="G57" s="111">
        <v>1</v>
      </c>
      <c r="H57" s="71">
        <f t="shared" si="0"/>
        <v>65</v>
      </c>
      <c r="I57" s="143">
        <f t="shared" si="1"/>
        <v>72.150000000000006</v>
      </c>
      <c r="J57" s="40" t="s">
        <v>113</v>
      </c>
    </row>
    <row r="58" spans="2:10" x14ac:dyDescent="0.55000000000000004">
      <c r="B58" s="130"/>
      <c r="C58" s="60" t="s">
        <v>31</v>
      </c>
      <c r="D58" s="30"/>
      <c r="E58" s="30"/>
      <c r="F58" s="57">
        <v>120</v>
      </c>
      <c r="G58" s="111">
        <v>1</v>
      </c>
      <c r="H58" s="71">
        <f t="shared" si="0"/>
        <v>120</v>
      </c>
      <c r="I58" s="143">
        <f t="shared" si="1"/>
        <v>133.20000000000002</v>
      </c>
      <c r="J58" s="40" t="s">
        <v>113</v>
      </c>
    </row>
    <row r="59" spans="2:10" x14ac:dyDescent="0.55000000000000004">
      <c r="B59" s="130"/>
      <c r="C59" s="60" t="s">
        <v>32</v>
      </c>
      <c r="D59" s="30"/>
      <c r="E59" s="30"/>
      <c r="F59" s="57">
        <v>25</v>
      </c>
      <c r="G59" s="111">
        <v>1</v>
      </c>
      <c r="H59" s="71">
        <f t="shared" si="0"/>
        <v>25</v>
      </c>
      <c r="I59" s="143">
        <f t="shared" si="1"/>
        <v>27.750000000000004</v>
      </c>
      <c r="J59" s="40" t="s">
        <v>113</v>
      </c>
    </row>
    <row r="60" spans="2:10" x14ac:dyDescent="0.55000000000000004">
      <c r="B60" s="130"/>
      <c r="C60" s="60" t="s">
        <v>33</v>
      </c>
      <c r="D60" s="30"/>
      <c r="E60" s="30"/>
      <c r="F60" s="57">
        <v>60</v>
      </c>
      <c r="G60" s="111">
        <v>1</v>
      </c>
      <c r="H60" s="71">
        <f t="shared" si="0"/>
        <v>60</v>
      </c>
      <c r="I60" s="143">
        <f t="shared" si="1"/>
        <v>66.600000000000009</v>
      </c>
      <c r="J60" s="40" t="s">
        <v>113</v>
      </c>
    </row>
    <row r="61" spans="2:10" x14ac:dyDescent="0.55000000000000004">
      <c r="B61" s="130"/>
      <c r="C61" s="60" t="s">
        <v>34</v>
      </c>
      <c r="D61" s="30"/>
      <c r="E61" s="30"/>
      <c r="F61" s="57">
        <v>50</v>
      </c>
      <c r="G61" s="111">
        <v>0</v>
      </c>
      <c r="H61" s="71">
        <f t="shared" si="0"/>
        <v>0</v>
      </c>
      <c r="I61" s="143">
        <f t="shared" si="1"/>
        <v>0</v>
      </c>
      <c r="J61" s="15"/>
    </row>
    <row r="62" spans="2:10" x14ac:dyDescent="0.55000000000000004">
      <c r="B62" s="130"/>
      <c r="C62" s="60" t="s">
        <v>37</v>
      </c>
      <c r="D62" s="30"/>
      <c r="E62" s="30"/>
      <c r="F62" s="57">
        <v>0</v>
      </c>
      <c r="G62" s="111">
        <v>0</v>
      </c>
      <c r="H62" s="71">
        <f t="shared" si="0"/>
        <v>0</v>
      </c>
      <c r="I62" s="143">
        <f t="shared" si="1"/>
        <v>0</v>
      </c>
      <c r="J62" s="52" t="s">
        <v>138</v>
      </c>
    </row>
    <row r="63" spans="2:10" x14ac:dyDescent="0.55000000000000004">
      <c r="B63" s="130"/>
      <c r="C63" s="59" t="s">
        <v>40</v>
      </c>
      <c r="D63" s="30"/>
      <c r="E63" s="30"/>
      <c r="F63" s="57">
        <v>40</v>
      </c>
      <c r="G63" s="111">
        <v>1</v>
      </c>
      <c r="H63" s="71">
        <f t="shared" si="0"/>
        <v>40</v>
      </c>
      <c r="I63" s="143">
        <f t="shared" si="1"/>
        <v>44.400000000000006</v>
      </c>
      <c r="J63" s="15"/>
    </row>
    <row r="64" spans="2:10" x14ac:dyDescent="0.55000000000000004">
      <c r="B64" s="130"/>
      <c r="C64" s="59" t="s">
        <v>82</v>
      </c>
      <c r="D64" s="30"/>
      <c r="E64" s="30"/>
      <c r="F64" s="57">
        <v>67</v>
      </c>
      <c r="G64" s="111">
        <v>1</v>
      </c>
      <c r="H64" s="71">
        <f t="shared" si="0"/>
        <v>67</v>
      </c>
      <c r="I64" s="143">
        <f t="shared" si="1"/>
        <v>74.37</v>
      </c>
      <c r="J64" s="40" t="s">
        <v>113</v>
      </c>
    </row>
    <row r="65" spans="2:11" x14ac:dyDescent="0.55000000000000004">
      <c r="B65" s="130"/>
      <c r="C65" s="59" t="s">
        <v>83</v>
      </c>
      <c r="D65" s="30"/>
      <c r="E65" s="30"/>
      <c r="F65" s="57">
        <v>225</v>
      </c>
      <c r="G65" s="111">
        <v>1</v>
      </c>
      <c r="H65" s="71">
        <f t="shared" si="0"/>
        <v>225</v>
      </c>
      <c r="I65" s="143">
        <f t="shared" si="1"/>
        <v>249.75000000000003</v>
      </c>
      <c r="J65" s="13"/>
    </row>
    <row r="66" spans="2:11" x14ac:dyDescent="0.55000000000000004">
      <c r="B66" s="130"/>
      <c r="C66" s="59" t="s">
        <v>84</v>
      </c>
      <c r="D66" s="30"/>
      <c r="E66" s="30"/>
      <c r="F66" s="57">
        <v>25</v>
      </c>
      <c r="G66" s="111">
        <v>1</v>
      </c>
      <c r="H66" s="71">
        <f t="shared" si="0"/>
        <v>25</v>
      </c>
      <c r="I66" s="143">
        <f t="shared" si="1"/>
        <v>27.750000000000004</v>
      </c>
      <c r="J66" s="13"/>
    </row>
    <row r="67" spans="2:11" x14ac:dyDescent="0.55000000000000004">
      <c r="F67" s="58"/>
      <c r="G67" s="54"/>
      <c r="H67" s="72"/>
      <c r="I67" s="143"/>
    </row>
    <row r="68" spans="2:11" s="2" customFormat="1" ht="18.3" x14ac:dyDescent="0.7">
      <c r="B68" s="120" t="s">
        <v>85</v>
      </c>
      <c r="C68" s="22" t="s">
        <v>87</v>
      </c>
      <c r="D68" s="69"/>
      <c r="E68" s="69"/>
      <c r="F68" s="70">
        <v>151</v>
      </c>
      <c r="G68" s="112">
        <v>1</v>
      </c>
      <c r="H68" s="73">
        <f t="shared" si="0"/>
        <v>151</v>
      </c>
      <c r="I68" s="143">
        <f t="shared" si="1"/>
        <v>167.61</v>
      </c>
      <c r="J68" s="18"/>
      <c r="K68" s="32"/>
    </row>
    <row r="69" spans="2:11" s="2" customFormat="1" ht="18.3" x14ac:dyDescent="0.7">
      <c r="B69" s="121"/>
      <c r="C69" s="22" t="s">
        <v>88</v>
      </c>
      <c r="D69" s="69"/>
      <c r="E69" s="69"/>
      <c r="F69" s="70">
        <v>207</v>
      </c>
      <c r="G69" s="112">
        <v>1</v>
      </c>
      <c r="H69" s="73">
        <f t="shared" si="0"/>
        <v>207</v>
      </c>
      <c r="I69" s="143">
        <f t="shared" si="1"/>
        <v>229.77</v>
      </c>
      <c r="J69" s="18"/>
      <c r="K69" s="32"/>
    </row>
    <row r="70" spans="2:11" x14ac:dyDescent="0.55000000000000004">
      <c r="B70" s="122"/>
      <c r="C70" s="22" t="s">
        <v>89</v>
      </c>
      <c r="D70" s="66"/>
      <c r="E70" s="66"/>
      <c r="F70" s="70">
        <v>19</v>
      </c>
      <c r="G70" s="112">
        <v>1</v>
      </c>
      <c r="H70" s="73">
        <f t="shared" si="0"/>
        <v>19</v>
      </c>
      <c r="I70" s="143">
        <f t="shared" si="1"/>
        <v>21.090000000000003</v>
      </c>
    </row>
    <row r="71" spans="2:11" x14ac:dyDescent="0.55000000000000004">
      <c r="B71" s="33"/>
      <c r="C71" s="20"/>
      <c r="F71" s="39"/>
      <c r="G71" s="55"/>
      <c r="H71" s="72"/>
      <c r="I71" s="143"/>
    </row>
    <row r="72" spans="2:11" x14ac:dyDescent="0.55000000000000004">
      <c r="B72" s="120" t="s">
        <v>86</v>
      </c>
      <c r="C72" s="22" t="s">
        <v>87</v>
      </c>
      <c r="D72" s="66"/>
      <c r="E72" s="66"/>
      <c r="F72" s="70">
        <v>1907</v>
      </c>
      <c r="G72" s="112">
        <v>1</v>
      </c>
      <c r="H72" s="73">
        <f t="shared" si="0"/>
        <v>1907</v>
      </c>
      <c r="I72" s="143">
        <f t="shared" ref="I72:I75" si="4">H72*1.11</f>
        <v>2116.77</v>
      </c>
      <c r="J72" s="113"/>
    </row>
    <row r="73" spans="2:11" x14ac:dyDescent="0.55000000000000004">
      <c r="B73" s="121"/>
      <c r="C73" s="22" t="s">
        <v>88</v>
      </c>
      <c r="D73" s="66"/>
      <c r="E73" s="66"/>
      <c r="F73" s="70">
        <v>811.2</v>
      </c>
      <c r="G73" s="112">
        <v>1</v>
      </c>
      <c r="H73" s="73">
        <f t="shared" si="0"/>
        <v>811.2</v>
      </c>
      <c r="I73" s="143">
        <f t="shared" si="4"/>
        <v>900.43200000000013</v>
      </c>
      <c r="J73" s="113"/>
    </row>
    <row r="74" spans="2:11" x14ac:dyDescent="0.55000000000000004">
      <c r="B74" s="121"/>
      <c r="C74" s="22" t="s">
        <v>89</v>
      </c>
      <c r="D74" s="66"/>
      <c r="E74" s="66"/>
      <c r="F74" s="70">
        <v>12.7</v>
      </c>
      <c r="G74" s="112">
        <v>1</v>
      </c>
      <c r="H74" s="73">
        <f t="shared" ref="H74:H75" si="5">F74*G74</f>
        <v>12.7</v>
      </c>
      <c r="I74" s="143">
        <f t="shared" si="4"/>
        <v>14.097000000000001</v>
      </c>
    </row>
    <row r="75" spans="2:11" x14ac:dyDescent="0.55000000000000004">
      <c r="B75" s="122"/>
      <c r="C75" s="22" t="s">
        <v>90</v>
      </c>
      <c r="D75" s="66"/>
      <c r="E75" s="66"/>
      <c r="F75" s="70">
        <v>550</v>
      </c>
      <c r="G75" s="112">
        <v>1</v>
      </c>
      <c r="H75" s="73">
        <f t="shared" si="5"/>
        <v>550</v>
      </c>
      <c r="I75" s="143">
        <f t="shared" si="4"/>
        <v>610.5</v>
      </c>
      <c r="J75" s="113"/>
    </row>
    <row r="76" spans="2:11" ht="14.7" thickBot="1" x14ac:dyDescent="0.6">
      <c r="F76" s="38"/>
      <c r="G76" s="38"/>
      <c r="H76" s="108"/>
      <c r="J76" s="16"/>
    </row>
    <row r="77" spans="2:11" s="2" customFormat="1" ht="20.7" thickBot="1" x14ac:dyDescent="0.8">
      <c r="F77" s="2" t="s">
        <v>91</v>
      </c>
      <c r="G77" s="21"/>
      <c r="H77" s="36">
        <f t="shared" ref="H77" si="6">SUM(H7:H66)</f>
        <v>9725.237837837838</v>
      </c>
      <c r="I77" s="16"/>
      <c r="J77" s="17"/>
      <c r="K77" s="32"/>
    </row>
    <row r="78" spans="2:11" s="2" customFormat="1" ht="20.7" thickBot="1" x14ac:dyDescent="0.8">
      <c r="G78" s="21"/>
      <c r="H78" s="109"/>
      <c r="I78" s="140"/>
      <c r="J78" s="18"/>
      <c r="K78" s="32"/>
    </row>
    <row r="79" spans="2:11" ht="20.7" thickBot="1" x14ac:dyDescent="0.8">
      <c r="F79" s="2" t="s">
        <v>92</v>
      </c>
      <c r="G79" s="21"/>
      <c r="H79" s="36">
        <f t="shared" ref="H79" si="7">SUM(H72:H75)</f>
        <v>3280.8999999999996</v>
      </c>
      <c r="I79" s="140"/>
    </row>
    <row r="80" spans="2:11" ht="23.4" thickBot="1" x14ac:dyDescent="0.9">
      <c r="F80" s="12"/>
      <c r="H80" s="109"/>
      <c r="I80" s="140"/>
    </row>
    <row r="81" spans="6:10" ht="20.7" thickBot="1" x14ac:dyDescent="0.8">
      <c r="F81" s="2" t="s">
        <v>93</v>
      </c>
      <c r="G81" s="21"/>
      <c r="H81" s="36">
        <f t="shared" ref="H81" si="8">SUM(H68:H70)</f>
        <v>377</v>
      </c>
      <c r="I81" s="141"/>
    </row>
    <row r="82" spans="6:10" ht="23.4" thickBot="1" x14ac:dyDescent="0.9">
      <c r="F82" s="12"/>
      <c r="H82" s="39"/>
    </row>
    <row r="83" spans="6:10" ht="23.4" thickBot="1" x14ac:dyDescent="0.9">
      <c r="F83" s="12" t="s">
        <v>44</v>
      </c>
      <c r="H83" s="37">
        <f t="shared" ref="H83" si="9">SUM(H77:H82)</f>
        <v>13383.137837837838</v>
      </c>
      <c r="I83" s="142"/>
    </row>
    <row r="84" spans="6:10" ht="23.4" thickBot="1" x14ac:dyDescent="0.9">
      <c r="F84" s="12"/>
    </row>
    <row r="85" spans="6:10" ht="23.4" thickBot="1" x14ac:dyDescent="0.9">
      <c r="F85" s="12" t="s">
        <v>44</v>
      </c>
      <c r="H85" s="50">
        <f>H83*1.11</f>
        <v>14855.283000000001</v>
      </c>
      <c r="I85" s="142"/>
      <c r="J85" s="2" t="s">
        <v>101</v>
      </c>
    </row>
    <row r="86" spans="6:10" ht="14.7" thickBot="1" x14ac:dyDescent="0.6">
      <c r="J86"/>
    </row>
    <row r="87" spans="6:10" ht="23.4" thickBot="1" x14ac:dyDescent="0.9">
      <c r="F87" s="42" t="s">
        <v>105</v>
      </c>
      <c r="G87" s="42"/>
      <c r="H87" s="50">
        <f>H85*1.1</f>
        <v>16340.811300000003</v>
      </c>
    </row>
  </sheetData>
  <mergeCells count="14">
    <mergeCell ref="E1:G1"/>
    <mergeCell ref="D28:D30"/>
    <mergeCell ref="D31:D33"/>
    <mergeCell ref="B72:B75"/>
    <mergeCell ref="B1:C1"/>
    <mergeCell ref="B7:B13"/>
    <mergeCell ref="B15:B19"/>
    <mergeCell ref="B35:B39"/>
    <mergeCell ref="B41:B49"/>
    <mergeCell ref="B51:B52"/>
    <mergeCell ref="B54:B66"/>
    <mergeCell ref="B68:B70"/>
    <mergeCell ref="C25:C33"/>
    <mergeCell ref="B21:B33"/>
  </mergeCells>
  <conditionalFormatting sqref="H84 H1:H5 H88:H1048576 J88:J1048576 J2:J5">
    <cfRule type="cellIs" dxfId="4" priority="2" operator="lessThan">
      <formula>0</formula>
    </cfRule>
  </conditionalFormatting>
  <conditionalFormatting sqref="I82 I1:I5 I86:I1048576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5"/>
  <sheetViews>
    <sheetView topLeftCell="F25" zoomScale="80" zoomScaleNormal="80" workbookViewId="0">
      <selection activeCell="D18" sqref="D18:I18"/>
    </sheetView>
  </sheetViews>
  <sheetFormatPr defaultRowHeight="14.4" x14ac:dyDescent="0.55000000000000004"/>
  <cols>
    <col min="1" max="1" width="3.26171875" customWidth="1"/>
    <col min="2" max="2" width="25.41796875" customWidth="1"/>
    <col min="3" max="3" width="42.83984375" customWidth="1"/>
    <col min="4" max="4" width="40.41796875" customWidth="1"/>
    <col min="5" max="5" width="45.83984375" customWidth="1"/>
    <col min="6" max="6" width="17.26171875" customWidth="1"/>
    <col min="7" max="7" width="7.41796875" customWidth="1"/>
    <col min="8" max="8" width="20.83984375" style="3" bestFit="1" customWidth="1"/>
    <col min="9" max="9" width="20.83984375" style="2" customWidth="1"/>
    <col min="10" max="10" width="69.83984375" style="2" customWidth="1"/>
  </cols>
  <sheetData>
    <row r="1" spans="1:10" ht="43.5" customHeight="1" x14ac:dyDescent="1.3">
      <c r="A1" s="30"/>
      <c r="B1" s="131" t="s">
        <v>52</v>
      </c>
      <c r="C1" s="131"/>
      <c r="D1" s="28" t="s">
        <v>98</v>
      </c>
      <c r="E1" s="51" t="s">
        <v>102</v>
      </c>
      <c r="F1" s="7"/>
      <c r="G1" s="7"/>
      <c r="H1" s="31"/>
      <c r="I1" s="61"/>
      <c r="J1" s="49"/>
    </row>
    <row r="2" spans="1:10" ht="116.25" customHeight="1" x14ac:dyDescent="1.65">
      <c r="A2" s="23"/>
      <c r="B2" s="24"/>
      <c r="C2" s="24"/>
      <c r="D2" s="25"/>
      <c r="E2" s="26"/>
      <c r="F2" s="27"/>
      <c r="G2" s="27"/>
      <c r="H2" s="74"/>
      <c r="I2" s="75"/>
      <c r="J2" s="75"/>
    </row>
    <row r="3" spans="1:10" ht="42" customHeight="1" x14ac:dyDescent="1.65">
      <c r="A3" s="23"/>
      <c r="B3" s="24"/>
      <c r="C3" s="24"/>
      <c r="D3" s="25"/>
      <c r="E3" s="26"/>
      <c r="F3" s="27"/>
      <c r="G3" s="27"/>
      <c r="H3" s="74"/>
      <c r="I3" s="75"/>
      <c r="J3" s="75"/>
    </row>
    <row r="4" spans="1:10" ht="242.25" customHeight="1" x14ac:dyDescent="1.65">
      <c r="A4" s="23"/>
      <c r="B4" s="24"/>
      <c r="C4" s="24"/>
      <c r="D4" s="25"/>
      <c r="E4" s="26"/>
      <c r="F4" s="27"/>
      <c r="G4" s="27"/>
      <c r="H4" s="74"/>
      <c r="I4" s="75"/>
      <c r="J4" s="75"/>
    </row>
    <row r="5" spans="1:10" ht="33.75" customHeight="1" x14ac:dyDescent="1.65">
      <c r="A5" s="23"/>
      <c r="B5" s="24"/>
      <c r="C5" s="24"/>
      <c r="D5" s="25"/>
      <c r="E5" s="26"/>
      <c r="F5" s="27"/>
      <c r="G5" s="27"/>
      <c r="H5" s="74"/>
      <c r="I5" s="75"/>
      <c r="J5" s="75"/>
    </row>
    <row r="6" spans="1:10" ht="15.6" x14ac:dyDescent="0.6">
      <c r="A6" s="23"/>
      <c r="B6" s="23"/>
      <c r="C6" s="23"/>
      <c r="D6" s="23"/>
      <c r="E6" s="23"/>
      <c r="F6" s="6" t="s">
        <v>43</v>
      </c>
      <c r="G6" s="4" t="s">
        <v>42</v>
      </c>
      <c r="H6" s="6" t="s">
        <v>44</v>
      </c>
      <c r="I6" s="5"/>
      <c r="J6" s="5" t="s">
        <v>45</v>
      </c>
    </row>
    <row r="7" spans="1:10" x14ac:dyDescent="0.55000000000000004">
      <c r="B7" s="130" t="s">
        <v>0</v>
      </c>
      <c r="C7" s="59" t="s">
        <v>54</v>
      </c>
      <c r="D7" s="30"/>
      <c r="E7" s="30"/>
      <c r="F7" s="57">
        <f>'OPTION 3'!F7</f>
        <v>0</v>
      </c>
      <c r="G7" s="9">
        <v>0</v>
      </c>
      <c r="H7" s="71">
        <f>F7*G7</f>
        <v>0</v>
      </c>
      <c r="I7" s="143">
        <f>H7*1.11</f>
        <v>0</v>
      </c>
      <c r="J7" s="52" t="s">
        <v>63</v>
      </c>
    </row>
    <row r="8" spans="1:10" x14ac:dyDescent="0.55000000000000004">
      <c r="B8" s="130"/>
      <c r="C8" s="59" t="s">
        <v>55</v>
      </c>
      <c r="D8" s="30"/>
      <c r="E8" s="30"/>
      <c r="F8" s="57">
        <f>'OPTION 3'!F8</f>
        <v>0</v>
      </c>
      <c r="G8" s="9">
        <v>0</v>
      </c>
      <c r="H8" s="71">
        <f t="shared" ref="H8:H73" si="0">F8*G8</f>
        <v>0</v>
      </c>
      <c r="I8" s="143">
        <f t="shared" ref="I8:I71" si="1">H8*1.11</f>
        <v>0</v>
      </c>
      <c r="J8" s="52" t="s">
        <v>63</v>
      </c>
    </row>
    <row r="9" spans="1:10" x14ac:dyDescent="0.55000000000000004">
      <c r="B9" s="130"/>
      <c r="C9" s="59" t="s">
        <v>56</v>
      </c>
      <c r="D9" s="30"/>
      <c r="E9" s="30"/>
      <c r="F9" s="57">
        <f>'OPTION 3'!F9</f>
        <v>0</v>
      </c>
      <c r="G9" s="9">
        <v>0</v>
      </c>
      <c r="H9" s="71">
        <f t="shared" si="0"/>
        <v>0</v>
      </c>
      <c r="I9" s="143">
        <f t="shared" si="1"/>
        <v>0</v>
      </c>
      <c r="J9" s="52" t="s">
        <v>63</v>
      </c>
    </row>
    <row r="10" spans="1:10" x14ac:dyDescent="0.55000000000000004">
      <c r="B10" s="130"/>
      <c r="C10" s="59" t="s">
        <v>60</v>
      </c>
      <c r="D10" s="30"/>
      <c r="E10" s="30"/>
      <c r="F10" s="57">
        <f>'OPTION 3'!F10</f>
        <v>0</v>
      </c>
      <c r="G10" s="9">
        <v>0</v>
      </c>
      <c r="H10" s="71">
        <f t="shared" si="0"/>
        <v>0</v>
      </c>
      <c r="I10" s="143">
        <f t="shared" si="1"/>
        <v>0</v>
      </c>
      <c r="J10" s="52" t="s">
        <v>63</v>
      </c>
    </row>
    <row r="11" spans="1:10" x14ac:dyDescent="0.55000000000000004">
      <c r="B11" s="130"/>
      <c r="C11" s="59" t="s">
        <v>57</v>
      </c>
      <c r="D11" s="30"/>
      <c r="E11" s="30"/>
      <c r="F11" s="57">
        <f>'OPTION 3'!F11</f>
        <v>0</v>
      </c>
      <c r="G11" s="9">
        <v>0</v>
      </c>
      <c r="H11" s="71">
        <f t="shared" si="0"/>
        <v>0</v>
      </c>
      <c r="I11" s="143">
        <f t="shared" si="1"/>
        <v>0</v>
      </c>
      <c r="J11" s="52" t="s">
        <v>63</v>
      </c>
    </row>
    <row r="12" spans="1:10" x14ac:dyDescent="0.55000000000000004">
      <c r="B12" s="130"/>
      <c r="C12" s="59" t="s">
        <v>58</v>
      </c>
      <c r="D12" s="30"/>
      <c r="E12" s="30"/>
      <c r="F12" s="57">
        <f>'OPTION 3'!F12</f>
        <v>0</v>
      </c>
      <c r="G12" s="9">
        <v>0</v>
      </c>
      <c r="H12" s="71">
        <f t="shared" si="0"/>
        <v>0</v>
      </c>
      <c r="I12" s="143">
        <f t="shared" si="1"/>
        <v>0</v>
      </c>
      <c r="J12" s="52" t="s">
        <v>63</v>
      </c>
    </row>
    <row r="13" spans="1:10" x14ac:dyDescent="0.55000000000000004">
      <c r="B13" s="130"/>
      <c r="C13" s="59" t="s">
        <v>59</v>
      </c>
      <c r="D13" s="30"/>
      <c r="E13" s="30"/>
      <c r="F13" s="57">
        <v>15</v>
      </c>
      <c r="G13" s="9">
        <v>1</v>
      </c>
      <c r="H13" s="71">
        <f t="shared" si="0"/>
        <v>15</v>
      </c>
      <c r="I13" s="143">
        <f t="shared" si="1"/>
        <v>16.650000000000002</v>
      </c>
      <c r="J13" s="14" t="s">
        <v>145</v>
      </c>
    </row>
    <row r="14" spans="1:10" x14ac:dyDescent="0.55000000000000004">
      <c r="F14" s="39"/>
      <c r="G14" s="35"/>
      <c r="H14" s="72"/>
      <c r="I14" s="143"/>
      <c r="J14" s="13"/>
    </row>
    <row r="15" spans="1:10" x14ac:dyDescent="0.55000000000000004">
      <c r="B15" s="132" t="s">
        <v>1</v>
      </c>
      <c r="C15" s="60" t="s">
        <v>6</v>
      </c>
      <c r="D15" s="59" t="s">
        <v>7</v>
      </c>
      <c r="E15" s="30"/>
      <c r="F15" s="57">
        <v>30</v>
      </c>
      <c r="G15" s="9">
        <v>1</v>
      </c>
      <c r="H15" s="71">
        <f t="shared" si="0"/>
        <v>30</v>
      </c>
      <c r="I15" s="143">
        <f t="shared" si="1"/>
        <v>33.300000000000004</v>
      </c>
      <c r="J15" s="52" t="s">
        <v>151</v>
      </c>
    </row>
    <row r="16" spans="1:10" x14ac:dyDescent="0.55000000000000004">
      <c r="B16" s="133"/>
      <c r="C16" s="30"/>
      <c r="D16" s="59" t="s">
        <v>8</v>
      </c>
      <c r="E16" s="30"/>
      <c r="F16" s="57">
        <v>75</v>
      </c>
      <c r="G16" s="9">
        <v>1</v>
      </c>
      <c r="H16" s="71">
        <f t="shared" si="0"/>
        <v>75</v>
      </c>
      <c r="I16" s="143">
        <f t="shared" si="1"/>
        <v>83.250000000000014</v>
      </c>
      <c r="J16" s="14" t="s">
        <v>61</v>
      </c>
    </row>
    <row r="17" spans="2:10" x14ac:dyDescent="0.55000000000000004">
      <c r="B17" s="133"/>
      <c r="C17" s="1"/>
      <c r="D17" s="1"/>
      <c r="E17" s="1"/>
      <c r="F17" s="39"/>
      <c r="G17" s="35"/>
      <c r="H17" s="72"/>
      <c r="I17" s="143"/>
    </row>
    <row r="18" spans="2:10" x14ac:dyDescent="0.55000000000000004">
      <c r="B18" s="133"/>
      <c r="C18" s="60" t="s">
        <v>5</v>
      </c>
      <c r="D18" s="30"/>
      <c r="E18" s="30"/>
      <c r="F18" s="57">
        <v>10</v>
      </c>
      <c r="G18" s="9">
        <v>5</v>
      </c>
      <c r="H18" s="71">
        <f t="shared" si="0"/>
        <v>50</v>
      </c>
      <c r="I18" s="143">
        <f t="shared" si="1"/>
        <v>55.500000000000007</v>
      </c>
      <c r="J18" s="13" t="s">
        <v>46</v>
      </c>
    </row>
    <row r="19" spans="2:10" x14ac:dyDescent="0.55000000000000004">
      <c r="B19" s="134"/>
      <c r="C19" s="60" t="s">
        <v>9</v>
      </c>
      <c r="D19" s="30"/>
      <c r="E19" s="30"/>
      <c r="F19" s="57">
        <f>350/1.11</f>
        <v>315.31531531531527</v>
      </c>
      <c r="G19" s="9">
        <v>1</v>
      </c>
      <c r="H19" s="71">
        <f t="shared" si="0"/>
        <v>315.31531531531527</v>
      </c>
      <c r="I19" s="143">
        <f t="shared" si="1"/>
        <v>350</v>
      </c>
      <c r="J19" s="19" t="s">
        <v>136</v>
      </c>
    </row>
    <row r="20" spans="2:10" x14ac:dyDescent="0.55000000000000004">
      <c r="F20" s="39"/>
      <c r="G20" s="35"/>
      <c r="H20" s="72"/>
      <c r="I20" s="143"/>
      <c r="J20" s="13"/>
    </row>
    <row r="21" spans="2:10" x14ac:dyDescent="0.55000000000000004">
      <c r="B21" s="138" t="s">
        <v>2</v>
      </c>
      <c r="C21" s="139" t="s">
        <v>10</v>
      </c>
      <c r="D21" s="129" t="s">
        <v>11</v>
      </c>
      <c r="E21" s="62" t="s">
        <v>65</v>
      </c>
      <c r="F21" s="57">
        <v>1.6</v>
      </c>
      <c r="G21" s="9">
        <v>200</v>
      </c>
      <c r="H21" s="71">
        <f t="shared" si="0"/>
        <v>320</v>
      </c>
      <c r="I21" s="143">
        <f t="shared" si="1"/>
        <v>355.20000000000005</v>
      </c>
      <c r="J21" s="13" t="s">
        <v>67</v>
      </c>
    </row>
    <row r="22" spans="2:10" x14ac:dyDescent="0.55000000000000004">
      <c r="B22" s="138"/>
      <c r="C22" s="139"/>
      <c r="D22" s="129"/>
      <c r="E22" s="62" t="s">
        <v>66</v>
      </c>
      <c r="F22" s="57">
        <v>0.8</v>
      </c>
      <c r="G22" s="9">
        <v>63</v>
      </c>
      <c r="H22" s="71">
        <f t="shared" si="0"/>
        <v>50.400000000000006</v>
      </c>
      <c r="I22" s="143">
        <f t="shared" si="1"/>
        <v>55.94400000000001</v>
      </c>
      <c r="J22" s="13" t="s">
        <v>68</v>
      </c>
    </row>
    <row r="23" spans="2:10" x14ac:dyDescent="0.55000000000000004">
      <c r="B23" s="138"/>
      <c r="C23" s="139"/>
      <c r="D23" s="129"/>
      <c r="E23" s="62" t="s">
        <v>70</v>
      </c>
      <c r="F23" s="57">
        <v>10</v>
      </c>
      <c r="G23" s="9">
        <v>1</v>
      </c>
      <c r="H23" s="71">
        <f t="shared" si="0"/>
        <v>10</v>
      </c>
      <c r="I23" s="143">
        <f t="shared" si="1"/>
        <v>11.100000000000001</v>
      </c>
      <c r="J23" s="13"/>
    </row>
    <row r="24" spans="2:10" x14ac:dyDescent="0.55000000000000004">
      <c r="B24" s="138"/>
      <c r="C24" s="1"/>
      <c r="D24" s="1"/>
      <c r="E24" s="1"/>
      <c r="F24" s="39"/>
      <c r="G24" s="35"/>
      <c r="H24" s="72"/>
      <c r="I24" s="143"/>
      <c r="J24" s="13"/>
    </row>
    <row r="25" spans="2:10" x14ac:dyDescent="0.55000000000000004">
      <c r="B25" s="138"/>
      <c r="C25" s="129" t="s">
        <v>12</v>
      </c>
      <c r="D25" s="59" t="s">
        <v>13</v>
      </c>
      <c r="E25" s="30"/>
      <c r="F25" s="57">
        <v>450</v>
      </c>
      <c r="G25" s="9">
        <v>1</v>
      </c>
      <c r="H25" s="71">
        <f t="shared" si="0"/>
        <v>450</v>
      </c>
      <c r="I25" s="143">
        <f t="shared" si="1"/>
        <v>499.50000000000006</v>
      </c>
      <c r="J25" s="19" t="s">
        <v>120</v>
      </c>
    </row>
    <row r="26" spans="2:10" x14ac:dyDescent="0.55000000000000004">
      <c r="B26" s="138"/>
      <c r="C26" s="129"/>
      <c r="D26" s="59" t="s">
        <v>107</v>
      </c>
      <c r="E26" s="30"/>
      <c r="F26" s="57">
        <v>200</v>
      </c>
      <c r="G26" s="9">
        <v>1</v>
      </c>
      <c r="H26" s="71">
        <f t="shared" si="0"/>
        <v>200</v>
      </c>
      <c r="I26" s="143">
        <f t="shared" si="1"/>
        <v>222.00000000000003</v>
      </c>
      <c r="J26" s="40" t="s">
        <v>108</v>
      </c>
    </row>
    <row r="27" spans="2:10" x14ac:dyDescent="0.55000000000000004">
      <c r="B27" s="138"/>
      <c r="C27" s="129"/>
      <c r="D27" s="59" t="s">
        <v>111</v>
      </c>
      <c r="E27" s="30"/>
      <c r="F27" s="57">
        <v>100</v>
      </c>
      <c r="G27" s="9">
        <v>1</v>
      </c>
      <c r="H27" s="71">
        <f t="shared" si="0"/>
        <v>100</v>
      </c>
      <c r="I27" s="143">
        <f t="shared" si="1"/>
        <v>111.00000000000001</v>
      </c>
      <c r="J27" s="15"/>
    </row>
    <row r="28" spans="2:10" x14ac:dyDescent="0.55000000000000004">
      <c r="B28" s="138"/>
      <c r="C28" s="129"/>
      <c r="D28" s="129" t="s">
        <v>14</v>
      </c>
      <c r="E28" s="99" t="s">
        <v>35</v>
      </c>
      <c r="F28" s="57">
        <v>0</v>
      </c>
      <c r="G28" s="9">
        <v>0</v>
      </c>
      <c r="H28" s="71">
        <f t="shared" si="0"/>
        <v>0</v>
      </c>
      <c r="I28" s="143">
        <f t="shared" si="1"/>
        <v>0</v>
      </c>
      <c r="J28" s="41" t="s">
        <v>97</v>
      </c>
    </row>
    <row r="29" spans="2:10" x14ac:dyDescent="0.55000000000000004">
      <c r="B29" s="138"/>
      <c r="C29" s="129"/>
      <c r="D29" s="129"/>
      <c r="E29" s="62" t="s">
        <v>36</v>
      </c>
      <c r="F29" s="57">
        <v>40</v>
      </c>
      <c r="G29" s="9">
        <v>1</v>
      </c>
      <c r="H29" s="71">
        <f t="shared" si="0"/>
        <v>40</v>
      </c>
      <c r="I29" s="143">
        <f t="shared" si="1"/>
        <v>44.400000000000006</v>
      </c>
      <c r="J29" s="41" t="s">
        <v>158</v>
      </c>
    </row>
    <row r="30" spans="2:10" x14ac:dyDescent="0.55000000000000004">
      <c r="B30" s="138"/>
      <c r="C30" s="129"/>
      <c r="D30" s="129"/>
      <c r="E30" s="56"/>
      <c r="F30" s="39"/>
      <c r="G30" s="35"/>
      <c r="H30" s="72"/>
      <c r="I30" s="143"/>
    </row>
    <row r="31" spans="2:10" x14ac:dyDescent="0.55000000000000004">
      <c r="B31" s="138"/>
      <c r="C31" s="129"/>
      <c r="D31" s="129" t="s">
        <v>24</v>
      </c>
      <c r="E31" s="99" t="s">
        <v>15</v>
      </c>
      <c r="F31" s="57">
        <v>0</v>
      </c>
      <c r="G31" s="9">
        <v>0</v>
      </c>
      <c r="H31" s="71">
        <f t="shared" si="0"/>
        <v>0</v>
      </c>
      <c r="I31" s="143">
        <f t="shared" si="1"/>
        <v>0</v>
      </c>
      <c r="J31" s="41" t="s">
        <v>97</v>
      </c>
    </row>
    <row r="32" spans="2:10" x14ac:dyDescent="0.55000000000000004">
      <c r="B32" s="138"/>
      <c r="C32" s="129"/>
      <c r="D32" s="129"/>
      <c r="E32" s="62" t="s">
        <v>16</v>
      </c>
      <c r="F32" s="57">
        <v>20</v>
      </c>
      <c r="G32" s="9">
        <v>1</v>
      </c>
      <c r="H32" s="71">
        <f t="shared" si="0"/>
        <v>20</v>
      </c>
      <c r="I32" s="143">
        <f t="shared" si="1"/>
        <v>22.200000000000003</v>
      </c>
      <c r="J32" s="15" t="s">
        <v>142</v>
      </c>
    </row>
    <row r="33" spans="2:11" x14ac:dyDescent="0.55000000000000004">
      <c r="B33" s="138"/>
      <c r="C33" s="129"/>
      <c r="D33" s="129"/>
      <c r="E33" s="99" t="s">
        <v>25</v>
      </c>
      <c r="F33" s="57">
        <v>5</v>
      </c>
      <c r="G33" s="9">
        <v>0</v>
      </c>
      <c r="H33" s="71">
        <f t="shared" si="0"/>
        <v>0</v>
      </c>
      <c r="I33" s="143">
        <f t="shared" si="1"/>
        <v>0</v>
      </c>
      <c r="J33" s="41" t="s">
        <v>97</v>
      </c>
    </row>
    <row r="34" spans="2:11" x14ac:dyDescent="0.55000000000000004">
      <c r="F34" s="39"/>
      <c r="G34" s="35"/>
      <c r="H34" s="72"/>
      <c r="I34" s="143"/>
      <c r="J34" s="15"/>
    </row>
    <row r="35" spans="2:11" x14ac:dyDescent="0.55000000000000004">
      <c r="B35" s="130" t="s">
        <v>3</v>
      </c>
      <c r="C35" s="59" t="s">
        <v>17</v>
      </c>
      <c r="D35" s="59" t="s">
        <v>115</v>
      </c>
      <c r="E35" s="30"/>
      <c r="F35" s="57">
        <f>(5/1.11)</f>
        <v>4.5045045045045038</v>
      </c>
      <c r="G35" s="9">
        <v>1</v>
      </c>
      <c r="H35" s="71">
        <f t="shared" si="0"/>
        <v>4.5045045045045038</v>
      </c>
      <c r="I35" s="143">
        <f t="shared" si="1"/>
        <v>5</v>
      </c>
      <c r="J35" s="19" t="s">
        <v>140</v>
      </c>
      <c r="K35" s="43"/>
    </row>
    <row r="36" spans="2:11" x14ac:dyDescent="0.55000000000000004">
      <c r="B36" s="130"/>
      <c r="C36" s="59"/>
      <c r="D36" s="64" t="s">
        <v>74</v>
      </c>
      <c r="E36" s="30"/>
      <c r="F36" s="57"/>
      <c r="G36" s="9">
        <v>0</v>
      </c>
      <c r="H36" s="71">
        <f t="shared" si="0"/>
        <v>0</v>
      </c>
      <c r="I36" s="143">
        <f t="shared" si="1"/>
        <v>0</v>
      </c>
      <c r="J36" s="41" t="s">
        <v>97</v>
      </c>
    </row>
    <row r="37" spans="2:11" x14ac:dyDescent="0.55000000000000004">
      <c r="B37" s="130"/>
      <c r="C37" s="59" t="s">
        <v>18</v>
      </c>
      <c r="D37" s="59" t="s">
        <v>78</v>
      </c>
      <c r="E37" s="30"/>
      <c r="F37" s="57">
        <f>36/1.11</f>
        <v>32.432432432432428</v>
      </c>
      <c r="G37" s="9">
        <v>2</v>
      </c>
      <c r="H37" s="71">
        <f t="shared" si="0"/>
        <v>64.864864864864856</v>
      </c>
      <c r="I37" s="143">
        <f t="shared" si="1"/>
        <v>72</v>
      </c>
      <c r="J37" s="19" t="s">
        <v>77</v>
      </c>
    </row>
    <row r="38" spans="2:11" x14ac:dyDescent="0.55000000000000004">
      <c r="B38" s="130"/>
      <c r="C38" s="59"/>
      <c r="D38" s="59" t="s">
        <v>49</v>
      </c>
      <c r="E38" s="30"/>
      <c r="F38" s="57">
        <f>37.8/1.1</f>
        <v>34.36363636363636</v>
      </c>
      <c r="G38" s="9">
        <v>1</v>
      </c>
      <c r="H38" s="71">
        <f t="shared" si="0"/>
        <v>34.36363636363636</v>
      </c>
      <c r="I38" s="143">
        <f t="shared" si="1"/>
        <v>38.143636363636361</v>
      </c>
      <c r="J38" s="19" t="s">
        <v>94</v>
      </c>
    </row>
    <row r="39" spans="2:11" x14ac:dyDescent="0.55000000000000004">
      <c r="B39" s="130"/>
      <c r="C39" s="59" t="s">
        <v>19</v>
      </c>
      <c r="D39" s="30"/>
      <c r="E39" s="30"/>
      <c r="F39" s="57">
        <v>12</v>
      </c>
      <c r="G39" s="9">
        <v>1</v>
      </c>
      <c r="H39" s="71">
        <f t="shared" si="0"/>
        <v>12</v>
      </c>
      <c r="I39" s="143">
        <f t="shared" si="1"/>
        <v>13.32</v>
      </c>
      <c r="J39" s="52" t="s">
        <v>141</v>
      </c>
    </row>
    <row r="40" spans="2:11" x14ac:dyDescent="0.55000000000000004">
      <c r="F40" s="39"/>
      <c r="G40" s="35"/>
      <c r="H40" s="72"/>
      <c r="I40" s="143"/>
    </row>
    <row r="41" spans="2:11" x14ac:dyDescent="0.55000000000000004">
      <c r="B41" s="130" t="s">
        <v>4</v>
      </c>
      <c r="C41" s="60" t="s">
        <v>20</v>
      </c>
      <c r="D41" s="30"/>
      <c r="E41" s="30"/>
      <c r="F41" s="57">
        <f>2100/1.11</f>
        <v>1891.8918918918916</v>
      </c>
      <c r="G41" s="9">
        <v>1</v>
      </c>
      <c r="H41" s="71">
        <f t="shared" si="0"/>
        <v>1891.8918918918916</v>
      </c>
      <c r="I41" s="143">
        <f t="shared" si="1"/>
        <v>2100</v>
      </c>
      <c r="J41" s="19" t="s">
        <v>116</v>
      </c>
    </row>
    <row r="42" spans="2:11" x14ac:dyDescent="0.55000000000000004">
      <c r="B42" s="130"/>
      <c r="C42" s="60" t="s">
        <v>23</v>
      </c>
      <c r="D42" s="30"/>
      <c r="E42" s="30"/>
      <c r="F42" s="57">
        <v>0</v>
      </c>
      <c r="G42" s="9">
        <v>0</v>
      </c>
      <c r="H42" s="71">
        <f t="shared" si="0"/>
        <v>0</v>
      </c>
      <c r="I42" s="143">
        <f t="shared" si="1"/>
        <v>0</v>
      </c>
      <c r="J42" s="19" t="s">
        <v>139</v>
      </c>
    </row>
    <row r="43" spans="2:11" x14ac:dyDescent="0.55000000000000004">
      <c r="B43" s="130"/>
      <c r="C43" s="59" t="s">
        <v>62</v>
      </c>
      <c r="D43" s="30"/>
      <c r="E43" s="30"/>
      <c r="F43" s="57">
        <v>15</v>
      </c>
      <c r="G43" s="9">
        <v>3</v>
      </c>
      <c r="H43" s="71">
        <f t="shared" si="0"/>
        <v>45</v>
      </c>
      <c r="I43" s="143">
        <f t="shared" si="1"/>
        <v>49.95</v>
      </c>
    </row>
    <row r="44" spans="2:11" x14ac:dyDescent="0.55000000000000004">
      <c r="B44" s="130"/>
      <c r="C44" s="60" t="s">
        <v>79</v>
      </c>
      <c r="D44" s="30"/>
      <c r="E44" s="30"/>
      <c r="F44" s="57">
        <v>1</v>
      </c>
      <c r="G44" s="9">
        <v>10</v>
      </c>
      <c r="H44" s="71">
        <f t="shared" si="0"/>
        <v>10</v>
      </c>
      <c r="I44" s="143">
        <f t="shared" si="1"/>
        <v>11.100000000000001</v>
      </c>
      <c r="J44" s="15"/>
    </row>
    <row r="45" spans="2:11" x14ac:dyDescent="0.55000000000000004">
      <c r="B45" s="130"/>
      <c r="C45" s="60" t="s">
        <v>80</v>
      </c>
      <c r="D45" s="30"/>
      <c r="E45" s="30"/>
      <c r="F45" s="57">
        <v>20</v>
      </c>
      <c r="G45" s="9">
        <v>3</v>
      </c>
      <c r="H45" s="71">
        <f t="shared" si="0"/>
        <v>60</v>
      </c>
      <c r="I45" s="143">
        <f t="shared" si="1"/>
        <v>66.600000000000009</v>
      </c>
      <c r="J45" s="40" t="s">
        <v>109</v>
      </c>
    </row>
    <row r="46" spans="2:11" x14ac:dyDescent="0.55000000000000004">
      <c r="B46" s="130"/>
      <c r="C46" s="65" t="s">
        <v>81</v>
      </c>
      <c r="D46" s="30"/>
      <c r="E46" s="30"/>
      <c r="F46" s="57">
        <v>0</v>
      </c>
      <c r="G46" s="9">
        <v>0</v>
      </c>
      <c r="H46" s="71">
        <f t="shared" si="0"/>
        <v>0</v>
      </c>
      <c r="I46" s="143">
        <f t="shared" si="1"/>
        <v>0</v>
      </c>
      <c r="J46" s="41" t="s">
        <v>97</v>
      </c>
    </row>
    <row r="47" spans="2:11" x14ac:dyDescent="0.55000000000000004">
      <c r="B47" s="130"/>
      <c r="C47" s="65" t="s">
        <v>38</v>
      </c>
      <c r="D47" s="30"/>
      <c r="E47" s="30"/>
      <c r="F47" s="57">
        <v>0</v>
      </c>
      <c r="G47" s="9">
        <v>0</v>
      </c>
      <c r="H47" s="71">
        <f t="shared" si="0"/>
        <v>0</v>
      </c>
      <c r="I47" s="143">
        <f t="shared" si="1"/>
        <v>0</v>
      </c>
      <c r="J47" s="41" t="s">
        <v>97</v>
      </c>
    </row>
    <row r="48" spans="2:11" x14ac:dyDescent="0.55000000000000004">
      <c r="B48" s="130"/>
      <c r="C48" s="65" t="s">
        <v>39</v>
      </c>
      <c r="D48" s="30"/>
      <c r="E48" s="30"/>
      <c r="F48" s="57">
        <v>0</v>
      </c>
      <c r="G48" s="9">
        <v>0</v>
      </c>
      <c r="H48" s="71">
        <f t="shared" si="0"/>
        <v>0</v>
      </c>
      <c r="I48" s="143">
        <f t="shared" si="1"/>
        <v>0</v>
      </c>
      <c r="J48" s="40" t="s">
        <v>48</v>
      </c>
    </row>
    <row r="49" spans="2:10" x14ac:dyDescent="0.55000000000000004">
      <c r="B49" s="130"/>
      <c r="C49" s="64" t="s">
        <v>41</v>
      </c>
      <c r="D49" s="30"/>
      <c r="E49" s="30"/>
      <c r="F49" s="57">
        <v>0</v>
      </c>
      <c r="G49" s="9">
        <v>0</v>
      </c>
      <c r="H49" s="71">
        <f t="shared" si="0"/>
        <v>0</v>
      </c>
      <c r="I49" s="143">
        <f t="shared" si="1"/>
        <v>0</v>
      </c>
      <c r="J49" s="41" t="s">
        <v>97</v>
      </c>
    </row>
    <row r="50" spans="2:10" x14ac:dyDescent="0.55000000000000004">
      <c r="F50" s="39"/>
      <c r="G50" s="35"/>
      <c r="H50" s="72"/>
      <c r="I50" s="143"/>
      <c r="J50" s="13"/>
    </row>
    <row r="51" spans="2:10" x14ac:dyDescent="0.55000000000000004">
      <c r="B51" s="130" t="s">
        <v>21</v>
      </c>
      <c r="C51" s="97" t="s">
        <v>21</v>
      </c>
      <c r="D51" s="30"/>
      <c r="E51" s="30"/>
      <c r="F51" s="57">
        <f>828/(2*1.11)</f>
        <v>372.97297297297297</v>
      </c>
      <c r="G51" s="9">
        <v>0</v>
      </c>
      <c r="H51" s="71">
        <f t="shared" si="0"/>
        <v>0</v>
      </c>
      <c r="I51" s="143">
        <f t="shared" si="1"/>
        <v>0</v>
      </c>
      <c r="J51" s="41" t="s">
        <v>117</v>
      </c>
    </row>
    <row r="52" spans="2:10" x14ac:dyDescent="0.55000000000000004">
      <c r="B52" s="130"/>
      <c r="C52" s="97" t="s">
        <v>99</v>
      </c>
      <c r="D52" s="30"/>
      <c r="E52" s="30"/>
      <c r="F52" s="57">
        <v>0</v>
      </c>
      <c r="G52" s="9">
        <v>0</v>
      </c>
      <c r="H52" s="71">
        <f t="shared" si="0"/>
        <v>0</v>
      </c>
      <c r="I52" s="143">
        <f t="shared" si="1"/>
        <v>0</v>
      </c>
      <c r="J52" s="41" t="s">
        <v>118</v>
      </c>
    </row>
    <row r="53" spans="2:10" x14ac:dyDescent="0.55000000000000004">
      <c r="B53" s="130"/>
      <c r="C53" s="97" t="s">
        <v>22</v>
      </c>
      <c r="D53" s="30"/>
      <c r="E53" s="30"/>
      <c r="F53" s="57">
        <v>0</v>
      </c>
      <c r="G53" s="9">
        <v>0</v>
      </c>
      <c r="H53" s="71">
        <f t="shared" si="0"/>
        <v>0</v>
      </c>
      <c r="I53" s="143">
        <f t="shared" si="1"/>
        <v>0</v>
      </c>
      <c r="J53" s="41"/>
    </row>
    <row r="54" spans="2:10" x14ac:dyDescent="0.55000000000000004">
      <c r="F54" s="39"/>
      <c r="G54" s="35"/>
      <c r="H54" s="72"/>
      <c r="I54" s="143"/>
    </row>
    <row r="55" spans="2:10" x14ac:dyDescent="0.55000000000000004">
      <c r="B55" s="130" t="s">
        <v>26</v>
      </c>
      <c r="C55" s="60" t="s">
        <v>27</v>
      </c>
      <c r="D55" s="30"/>
      <c r="E55" s="30"/>
      <c r="F55" s="57">
        <v>160</v>
      </c>
      <c r="G55" s="9">
        <v>0</v>
      </c>
      <c r="H55" s="71">
        <f t="shared" si="0"/>
        <v>0</v>
      </c>
      <c r="I55" s="143">
        <f t="shared" si="1"/>
        <v>0</v>
      </c>
      <c r="J55" s="41" t="s">
        <v>97</v>
      </c>
    </row>
    <row r="56" spans="2:10" x14ac:dyDescent="0.55000000000000004">
      <c r="B56" s="130"/>
      <c r="C56" s="60" t="s">
        <v>28</v>
      </c>
      <c r="D56" s="30"/>
      <c r="E56" s="30"/>
      <c r="F56" s="57">
        <v>5</v>
      </c>
      <c r="G56" s="9">
        <v>5</v>
      </c>
      <c r="H56" s="71">
        <f t="shared" si="0"/>
        <v>25</v>
      </c>
      <c r="I56" s="143">
        <f t="shared" si="1"/>
        <v>27.750000000000004</v>
      </c>
      <c r="J56" s="40" t="s">
        <v>113</v>
      </c>
    </row>
    <row r="57" spans="2:10" x14ac:dyDescent="0.55000000000000004">
      <c r="B57" s="130"/>
      <c r="C57" s="60" t="s">
        <v>29</v>
      </c>
      <c r="D57" s="30"/>
      <c r="E57" s="30"/>
      <c r="F57" s="57">
        <v>200</v>
      </c>
      <c r="G57" s="9">
        <v>1</v>
      </c>
      <c r="H57" s="71">
        <f t="shared" si="0"/>
        <v>200</v>
      </c>
      <c r="I57" s="143">
        <f t="shared" si="1"/>
        <v>222.00000000000003</v>
      </c>
      <c r="J57" s="40" t="s">
        <v>113</v>
      </c>
    </row>
    <row r="58" spans="2:10" x14ac:dyDescent="0.55000000000000004">
      <c r="B58" s="130"/>
      <c r="C58" s="60" t="s">
        <v>30</v>
      </c>
      <c r="D58" s="30"/>
      <c r="E58" s="30"/>
      <c r="F58" s="57">
        <v>65</v>
      </c>
      <c r="G58" s="9">
        <v>1</v>
      </c>
      <c r="H58" s="71">
        <f t="shared" si="0"/>
        <v>65</v>
      </c>
      <c r="I58" s="143">
        <f t="shared" si="1"/>
        <v>72.150000000000006</v>
      </c>
      <c r="J58" s="40" t="s">
        <v>113</v>
      </c>
    </row>
    <row r="59" spans="2:10" x14ac:dyDescent="0.55000000000000004">
      <c r="B59" s="130"/>
      <c r="C59" s="60" t="s">
        <v>31</v>
      </c>
      <c r="D59" s="30"/>
      <c r="E59" s="30"/>
      <c r="F59" s="57">
        <v>120</v>
      </c>
      <c r="G59" s="9">
        <v>1</v>
      </c>
      <c r="H59" s="71">
        <f t="shared" si="0"/>
        <v>120</v>
      </c>
      <c r="I59" s="143">
        <f t="shared" si="1"/>
        <v>133.20000000000002</v>
      </c>
      <c r="J59" s="40" t="s">
        <v>113</v>
      </c>
    </row>
    <row r="60" spans="2:10" x14ac:dyDescent="0.55000000000000004">
      <c r="B60" s="130"/>
      <c r="C60" s="60" t="s">
        <v>32</v>
      </c>
      <c r="D60" s="30"/>
      <c r="E60" s="30"/>
      <c r="F60" s="57">
        <v>25</v>
      </c>
      <c r="G60" s="9">
        <v>1</v>
      </c>
      <c r="H60" s="71">
        <f t="shared" si="0"/>
        <v>25</v>
      </c>
      <c r="I60" s="143">
        <f t="shared" si="1"/>
        <v>27.750000000000004</v>
      </c>
      <c r="J60" s="40" t="s">
        <v>113</v>
      </c>
    </row>
    <row r="61" spans="2:10" x14ac:dyDescent="0.55000000000000004">
      <c r="B61" s="130"/>
      <c r="C61" s="60" t="s">
        <v>33</v>
      </c>
      <c r="D61" s="30"/>
      <c r="E61" s="30"/>
      <c r="F61" s="57">
        <v>60</v>
      </c>
      <c r="G61" s="9">
        <v>1</v>
      </c>
      <c r="H61" s="71">
        <f t="shared" si="0"/>
        <v>60</v>
      </c>
      <c r="I61" s="143">
        <f t="shared" si="1"/>
        <v>66.600000000000009</v>
      </c>
      <c r="J61" s="40" t="s">
        <v>113</v>
      </c>
    </row>
    <row r="62" spans="2:10" x14ac:dyDescent="0.55000000000000004">
      <c r="B62" s="130"/>
      <c r="C62" s="98" t="s">
        <v>34</v>
      </c>
      <c r="D62" s="30"/>
      <c r="E62" s="30"/>
      <c r="F62" s="57">
        <v>50</v>
      </c>
      <c r="G62" s="9">
        <v>0</v>
      </c>
      <c r="H62" s="71">
        <f t="shared" si="0"/>
        <v>0</v>
      </c>
      <c r="I62" s="143">
        <f t="shared" si="1"/>
        <v>0</v>
      </c>
      <c r="J62" s="41"/>
    </row>
    <row r="63" spans="2:10" x14ac:dyDescent="0.55000000000000004">
      <c r="B63" s="130"/>
      <c r="C63" s="60" t="s">
        <v>37</v>
      </c>
      <c r="D63" s="30"/>
      <c r="E63" s="30"/>
      <c r="F63" s="57">
        <v>0</v>
      </c>
      <c r="G63" s="9">
        <v>0</v>
      </c>
      <c r="H63" s="71">
        <f t="shared" si="0"/>
        <v>0</v>
      </c>
      <c r="I63" s="143">
        <f t="shared" si="1"/>
        <v>0</v>
      </c>
      <c r="J63" s="52" t="s">
        <v>119</v>
      </c>
    </row>
    <row r="64" spans="2:10" x14ac:dyDescent="0.55000000000000004">
      <c r="B64" s="130"/>
      <c r="C64" s="97" t="s">
        <v>40</v>
      </c>
      <c r="D64" s="30"/>
      <c r="E64" s="30"/>
      <c r="F64" s="57">
        <v>40</v>
      </c>
      <c r="G64" s="9">
        <v>0</v>
      </c>
      <c r="H64" s="71">
        <f t="shared" si="0"/>
        <v>0</v>
      </c>
      <c r="I64" s="143">
        <f t="shared" si="1"/>
        <v>0</v>
      </c>
      <c r="J64" s="41" t="s">
        <v>97</v>
      </c>
    </row>
    <row r="65" spans="2:10" x14ac:dyDescent="0.55000000000000004">
      <c r="B65" s="130"/>
      <c r="C65" s="59" t="s">
        <v>82</v>
      </c>
      <c r="D65" s="30"/>
      <c r="E65" s="30"/>
      <c r="F65" s="57">
        <v>67</v>
      </c>
      <c r="G65" s="9">
        <v>1</v>
      </c>
      <c r="H65" s="71">
        <f t="shared" si="0"/>
        <v>67</v>
      </c>
      <c r="I65" s="143">
        <f t="shared" si="1"/>
        <v>74.37</v>
      </c>
      <c r="J65" s="40" t="s">
        <v>113</v>
      </c>
    </row>
    <row r="66" spans="2:10" x14ac:dyDescent="0.55000000000000004">
      <c r="B66" s="130"/>
      <c r="C66" s="64" t="s">
        <v>83</v>
      </c>
      <c r="D66" s="30"/>
      <c r="E66" s="30"/>
      <c r="F66" s="57">
        <v>200</v>
      </c>
      <c r="G66" s="9">
        <v>0</v>
      </c>
      <c r="H66" s="71">
        <f t="shared" si="0"/>
        <v>0</v>
      </c>
      <c r="I66" s="143">
        <f t="shared" si="1"/>
        <v>0</v>
      </c>
      <c r="J66" s="41" t="s">
        <v>97</v>
      </c>
    </row>
    <row r="67" spans="2:10" x14ac:dyDescent="0.55000000000000004">
      <c r="B67" s="130"/>
      <c r="C67" s="64" t="s">
        <v>84</v>
      </c>
      <c r="D67" s="30"/>
      <c r="E67" s="30"/>
      <c r="F67" s="57">
        <v>25</v>
      </c>
      <c r="G67" s="9">
        <v>0</v>
      </c>
      <c r="H67" s="71">
        <f t="shared" si="0"/>
        <v>0</v>
      </c>
      <c r="I67" s="143">
        <f t="shared" si="1"/>
        <v>0</v>
      </c>
      <c r="J67" s="41" t="s">
        <v>97</v>
      </c>
    </row>
    <row r="68" spans="2:10" x14ac:dyDescent="0.55000000000000004">
      <c r="F68" s="58"/>
      <c r="G68" s="11"/>
      <c r="H68" s="54"/>
      <c r="I68" s="143"/>
      <c r="J68" s="13"/>
    </row>
    <row r="69" spans="2:10" s="2" customFormat="1" x14ac:dyDescent="0.55000000000000004">
      <c r="B69" s="120" t="s">
        <v>85</v>
      </c>
      <c r="C69" s="22" t="s">
        <v>87</v>
      </c>
      <c r="D69" s="69"/>
      <c r="E69" s="69"/>
      <c r="F69" s="70">
        <v>0</v>
      </c>
      <c r="G69" s="68">
        <v>0</v>
      </c>
      <c r="H69" s="73">
        <f t="shared" si="0"/>
        <v>0</v>
      </c>
      <c r="I69" s="143">
        <f t="shared" si="1"/>
        <v>0</v>
      </c>
      <c r="J69" s="15"/>
    </row>
    <row r="70" spans="2:10" s="2" customFormat="1" x14ac:dyDescent="0.55000000000000004">
      <c r="B70" s="121"/>
      <c r="C70" s="22" t="s">
        <v>88</v>
      </c>
      <c r="D70" s="69"/>
      <c r="E70" s="69"/>
      <c r="F70" s="70">
        <v>20</v>
      </c>
      <c r="G70" s="68">
        <v>1</v>
      </c>
      <c r="H70" s="73">
        <f t="shared" si="0"/>
        <v>20</v>
      </c>
      <c r="I70" s="143">
        <f t="shared" si="1"/>
        <v>22.200000000000003</v>
      </c>
      <c r="J70" s="15"/>
    </row>
    <row r="71" spans="2:10" x14ac:dyDescent="0.55000000000000004">
      <c r="B71" s="122"/>
      <c r="C71" s="22" t="s">
        <v>89</v>
      </c>
      <c r="D71" s="66"/>
      <c r="E71" s="66"/>
      <c r="F71" s="70">
        <v>0</v>
      </c>
      <c r="G71" s="68">
        <v>0</v>
      </c>
      <c r="H71" s="73">
        <f t="shared" si="0"/>
        <v>0</v>
      </c>
      <c r="I71" s="143">
        <f t="shared" si="1"/>
        <v>0</v>
      </c>
      <c r="J71" s="15"/>
    </row>
    <row r="72" spans="2:10" x14ac:dyDescent="0.55000000000000004">
      <c r="B72" s="33"/>
      <c r="C72" s="20"/>
      <c r="F72" s="39"/>
      <c r="G72" s="35"/>
      <c r="H72" s="55"/>
      <c r="I72" s="143"/>
      <c r="J72" s="15"/>
    </row>
    <row r="73" spans="2:10" x14ac:dyDescent="0.55000000000000004">
      <c r="B73" s="120" t="s">
        <v>86</v>
      </c>
      <c r="C73" s="22" t="s">
        <v>87</v>
      </c>
      <c r="D73" s="66"/>
      <c r="E73" s="66"/>
      <c r="F73" s="70">
        <v>0</v>
      </c>
      <c r="G73" s="68">
        <v>0</v>
      </c>
      <c r="H73" s="73">
        <f t="shared" si="0"/>
        <v>0</v>
      </c>
      <c r="I73" s="143">
        <f t="shared" ref="I72:I76" si="2">H73*1.11</f>
        <v>0</v>
      </c>
      <c r="J73" s="15"/>
    </row>
    <row r="74" spans="2:10" x14ac:dyDescent="0.55000000000000004">
      <c r="B74" s="121"/>
      <c r="C74" s="22" t="s">
        <v>88</v>
      </c>
      <c r="D74" s="66"/>
      <c r="E74" s="66"/>
      <c r="F74" s="70">
        <v>2691</v>
      </c>
      <c r="G74" s="68">
        <v>1</v>
      </c>
      <c r="H74" s="73">
        <f t="shared" ref="H74:H76" si="3">F74*G74</f>
        <v>2691</v>
      </c>
      <c r="I74" s="143">
        <f t="shared" si="2"/>
        <v>2987.01</v>
      </c>
      <c r="J74" s="15"/>
    </row>
    <row r="75" spans="2:10" x14ac:dyDescent="0.55000000000000004">
      <c r="B75" s="121"/>
      <c r="C75" s="22" t="s">
        <v>89</v>
      </c>
      <c r="D75" s="66"/>
      <c r="E75" s="66"/>
      <c r="F75" s="70">
        <v>0</v>
      </c>
      <c r="G75" s="68">
        <v>0</v>
      </c>
      <c r="H75" s="73">
        <f t="shared" si="3"/>
        <v>0</v>
      </c>
      <c r="I75" s="143">
        <f t="shared" si="2"/>
        <v>0</v>
      </c>
      <c r="J75" s="32"/>
    </row>
    <row r="76" spans="2:10" x14ac:dyDescent="0.55000000000000004">
      <c r="B76" s="122"/>
      <c r="C76" s="22" t="s">
        <v>90</v>
      </c>
      <c r="D76" s="66"/>
      <c r="E76" s="66"/>
      <c r="F76" s="70">
        <v>300</v>
      </c>
      <c r="G76" s="68">
        <v>1</v>
      </c>
      <c r="H76" s="73">
        <f t="shared" si="3"/>
        <v>300</v>
      </c>
      <c r="I76" s="143">
        <f t="shared" si="2"/>
        <v>333.00000000000006</v>
      </c>
      <c r="J76" s="114">
        <f>SUM(H69:H76)</f>
        <v>3011</v>
      </c>
    </row>
    <row r="77" spans="2:10" ht="14.7" thickBot="1" x14ac:dyDescent="0.6">
      <c r="F77" s="38"/>
      <c r="G77" s="38"/>
      <c r="H77" s="108"/>
      <c r="I77" s="16"/>
      <c r="J77" s="44">
        <f>J76*1.11</f>
        <v>3342.2100000000005</v>
      </c>
    </row>
    <row r="78" spans="2:10" s="2" customFormat="1" ht="20.7" thickBot="1" x14ac:dyDescent="0.8">
      <c r="F78" s="47" t="s">
        <v>91</v>
      </c>
      <c r="G78" s="21"/>
      <c r="H78" s="36">
        <f>SUM(H7:H67)</f>
        <v>4360.340212940213</v>
      </c>
      <c r="I78" s="140"/>
      <c r="J78" s="17"/>
    </row>
    <row r="79" spans="2:10" ht="20.7" thickBot="1" x14ac:dyDescent="0.8">
      <c r="F79" s="47" t="s">
        <v>92</v>
      </c>
      <c r="G79" s="21"/>
      <c r="H79" s="36">
        <f>SUM(H73:H76)</f>
        <v>2991</v>
      </c>
      <c r="I79" s="140"/>
    </row>
    <row r="80" spans="2:10" ht="20.7" thickBot="1" x14ac:dyDescent="0.8">
      <c r="F80" s="47" t="s">
        <v>93</v>
      </c>
      <c r="G80" s="21"/>
      <c r="H80" s="36">
        <f>SUM(H69:H71)</f>
        <v>20</v>
      </c>
      <c r="I80" s="140"/>
    </row>
    <row r="81" spans="6:10" ht="20.7" thickBot="1" x14ac:dyDescent="0.8">
      <c r="F81" s="48" t="s">
        <v>44</v>
      </c>
      <c r="H81" s="37">
        <f>SUM(H78:H80)</f>
        <v>7371.340212940213</v>
      </c>
      <c r="I81" s="141"/>
    </row>
    <row r="82" spans="6:10" ht="20.7" thickBot="1" x14ac:dyDescent="0.8">
      <c r="F82" s="45"/>
    </row>
    <row r="83" spans="6:10" ht="23.4" thickBot="1" x14ac:dyDescent="0.9">
      <c r="F83" s="45" t="s">
        <v>44</v>
      </c>
      <c r="H83" s="50">
        <f>H81*1.11</f>
        <v>8182.1876363636375</v>
      </c>
      <c r="I83" s="142"/>
    </row>
    <row r="84" spans="6:10" ht="20.7" thickBot="1" x14ac:dyDescent="0.8">
      <c r="F84" s="46"/>
      <c r="J84"/>
    </row>
    <row r="85" spans="6:10" ht="23.4" thickBot="1" x14ac:dyDescent="0.9">
      <c r="F85" s="42" t="s">
        <v>105</v>
      </c>
      <c r="G85" s="42"/>
      <c r="H85" s="50">
        <f>H83*1.1</f>
        <v>9000.4064000000017</v>
      </c>
      <c r="I85" s="142"/>
      <c r="J85" s="2" t="s">
        <v>101</v>
      </c>
    </row>
  </sheetData>
  <mergeCells count="15">
    <mergeCell ref="D28:D30"/>
    <mergeCell ref="D31:D33"/>
    <mergeCell ref="B73:B76"/>
    <mergeCell ref="B1:C1"/>
    <mergeCell ref="B7:B13"/>
    <mergeCell ref="B15:B19"/>
    <mergeCell ref="B35:B39"/>
    <mergeCell ref="B41:B49"/>
    <mergeCell ref="B51:B53"/>
    <mergeCell ref="B55:B67"/>
    <mergeCell ref="B69:B71"/>
    <mergeCell ref="B21:B33"/>
    <mergeCell ref="C25:C33"/>
    <mergeCell ref="C21:C23"/>
    <mergeCell ref="D21:D23"/>
  </mergeCells>
  <conditionalFormatting sqref="H2:J5 H82:I82 H1:I1 H86:J1048576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OPTION 3</vt:lpstr>
      <vt:lpstr>OPTION 2</vt:lpstr>
      <vt:lpstr>OPTION 1</vt:lpstr>
      <vt:lpstr>summary!Print_Area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Jim (STFC,RAL,ISIS)</dc:creator>
  <cp:lastModifiedBy>Nightingale, Jim (STFC,RAL,ISIS)</cp:lastModifiedBy>
  <cp:lastPrinted>2016-10-03T10:53:13Z</cp:lastPrinted>
  <dcterms:created xsi:type="dcterms:W3CDTF">2016-07-13T14:19:18Z</dcterms:created>
  <dcterms:modified xsi:type="dcterms:W3CDTF">2016-10-11T15:54:09Z</dcterms:modified>
</cp:coreProperties>
</file>