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05" yWindow="1035" windowWidth="19440" windowHeight="7710" tabRatio="901"/>
  </bookViews>
  <sheets>
    <sheet name="FREIA Staff Option 1  (3)" sheetId="28" r:id="rId1"/>
    <sheet name="FREIA Staff Option 2  (2)" sheetId="27" r:id="rId2"/>
    <sheet name="FREIA Staff Option 3 " sheetId="26" r:id="rId3"/>
  </sheets>
  <calcPr calcId="145621"/>
</workbook>
</file>

<file path=xl/calcChain.xml><?xml version="1.0" encoding="utf-8"?>
<calcChain xmlns="http://schemas.openxmlformats.org/spreadsheetml/2006/main">
  <c r="EU40" i="28" l="1"/>
  <c r="DU40" i="28"/>
  <c r="CU40" i="28"/>
  <c r="BU40" i="28"/>
  <c r="AU40" i="28"/>
  <c r="U40" i="28"/>
  <c r="GV40" i="27"/>
  <c r="DU40" i="26"/>
  <c r="EU40" i="26"/>
  <c r="FU40" i="26"/>
  <c r="GU40" i="26"/>
  <c r="HM40" i="26"/>
  <c r="V39" i="26"/>
  <c r="AV39" i="26"/>
  <c r="BV39" i="26"/>
  <c r="CV39" i="26"/>
  <c r="DV39" i="26"/>
  <c r="EV39" i="26"/>
  <c r="FV39" i="26"/>
  <c r="GV39" i="26"/>
  <c r="EV39" i="28" l="1"/>
  <c r="FV83" i="26" l="1"/>
  <c r="DU83" i="26"/>
  <c r="AV83" i="26"/>
  <c r="U83" i="26"/>
  <c r="FU47" i="26"/>
  <c r="CV47" i="26"/>
  <c r="AV47" i="26"/>
  <c r="U47" i="26"/>
  <c r="CV69" i="26"/>
  <c r="AU69" i="26"/>
  <c r="FV16" i="27"/>
  <c r="DV16" i="27"/>
  <c r="AV16" i="27"/>
  <c r="D16" i="27"/>
  <c r="V84" i="27"/>
  <c r="CV69" i="27"/>
  <c r="AU69" i="27"/>
  <c r="DV47" i="27"/>
  <c r="FV16" i="26"/>
  <c r="CV16" i="26"/>
  <c r="AV16" i="26"/>
  <c r="D16" i="26"/>
  <c r="GV47" i="27" l="1"/>
  <c r="BV47" i="27"/>
  <c r="V47" i="27"/>
  <c r="AU48" i="27"/>
  <c r="EU47" i="28"/>
  <c r="CV47" i="28"/>
  <c r="BU47" i="28"/>
  <c r="V47" i="28"/>
  <c r="U48" i="28"/>
  <c r="CU47" i="28"/>
  <c r="DV47" i="28"/>
  <c r="U47" i="28"/>
  <c r="AV47" i="28"/>
  <c r="GU47" i="27"/>
  <c r="DU47" i="27"/>
  <c r="BU47" i="27"/>
  <c r="U47" i="27"/>
  <c r="EY24" i="28"/>
  <c r="EY25" i="28"/>
  <c r="EY27" i="28"/>
  <c r="EY28" i="28"/>
  <c r="EY29" i="28"/>
  <c r="EY30" i="28"/>
  <c r="EY31" i="28"/>
  <c r="EY32" i="28"/>
  <c r="EY35" i="28"/>
  <c r="EY41" i="28"/>
  <c r="EY42" i="28"/>
  <c r="EY43" i="28"/>
  <c r="EV43" i="28"/>
  <c r="EV42" i="28"/>
  <c r="EV40" i="28"/>
  <c r="EV35" i="28"/>
  <c r="EV34" i="28"/>
  <c r="EV31" i="28"/>
  <c r="EV32" i="28"/>
  <c r="EV30" i="28"/>
  <c r="EV28" i="28"/>
  <c r="EV27" i="28"/>
  <c r="EV23" i="28"/>
  <c r="EV24" i="28"/>
  <c r="EV25" i="28"/>
  <c r="EY22" i="28"/>
  <c r="EV22" i="28"/>
  <c r="BS24" i="27"/>
  <c r="BQ24" i="27"/>
  <c r="BO24" i="27"/>
  <c r="BM24" i="27"/>
  <c r="BK24" i="27"/>
  <c r="BI24" i="27"/>
  <c r="BG24" i="27"/>
  <c r="BE24" i="27"/>
  <c r="AV24" i="27" s="1"/>
  <c r="BU24" i="27" s="1"/>
  <c r="BC24" i="27"/>
  <c r="BA24" i="27"/>
  <c r="AY24" i="27"/>
  <c r="AW24" i="27"/>
  <c r="C95" i="28"/>
  <c r="C96" i="28" s="1"/>
  <c r="C97" i="28" s="1"/>
  <c r="D91" i="28"/>
  <c r="C91" i="28"/>
  <c r="DO77" i="28"/>
  <c r="CY77" i="28"/>
  <c r="CY78" i="28" s="1"/>
  <c r="BZ77" i="28"/>
  <c r="BY77" i="28"/>
  <c r="BX77" i="28"/>
  <c r="BW77" i="28"/>
  <c r="BT77" i="28"/>
  <c r="BS77" i="28"/>
  <c r="BR77" i="28"/>
  <c r="BQ77" i="28"/>
  <c r="BP77" i="28"/>
  <c r="BO77" i="28"/>
  <c r="BN77" i="28"/>
  <c r="BM77" i="28"/>
  <c r="BL77" i="28"/>
  <c r="BK77" i="28"/>
  <c r="BJ77" i="28"/>
  <c r="BI77" i="28"/>
  <c r="BH77" i="28"/>
  <c r="BG77" i="28"/>
  <c r="BF77" i="28"/>
  <c r="BE77" i="28"/>
  <c r="BD77" i="28"/>
  <c r="BC77" i="28"/>
  <c r="BB77" i="28"/>
  <c r="BA77" i="28"/>
  <c r="AZ77" i="28"/>
  <c r="AY77" i="28"/>
  <c r="AX77" i="28"/>
  <c r="AW77" i="28"/>
  <c r="AT77" i="28"/>
  <c r="AS77" i="28"/>
  <c r="AR77" i="28"/>
  <c r="AQ77" i="28"/>
  <c r="AP77" i="28"/>
  <c r="AO77" i="28"/>
  <c r="AN77" i="28"/>
  <c r="AM77" i="28"/>
  <c r="AL77" i="28"/>
  <c r="AK77" i="28"/>
  <c r="AJ77" i="28"/>
  <c r="AI77" i="28"/>
  <c r="AH77" i="28"/>
  <c r="AG77" i="28"/>
  <c r="AF77" i="28"/>
  <c r="AE77" i="28"/>
  <c r="AD77" i="28"/>
  <c r="AC77" i="28"/>
  <c r="AB77" i="28"/>
  <c r="AA77" i="28"/>
  <c r="Z77" i="28"/>
  <c r="Y77" i="28"/>
  <c r="X77" i="28"/>
  <c r="W77" i="28"/>
  <c r="T77" i="28"/>
  <c r="S77" i="28"/>
  <c r="R77" i="28"/>
  <c r="Q77" i="28"/>
  <c r="P77" i="28"/>
  <c r="O77" i="28"/>
  <c r="N77" i="28"/>
  <c r="M77" i="28"/>
  <c r="L77" i="28"/>
  <c r="K77" i="28"/>
  <c r="J77" i="28"/>
  <c r="I77" i="28"/>
  <c r="H77" i="28"/>
  <c r="G77" i="28"/>
  <c r="F77" i="28"/>
  <c r="F78" i="28" s="1"/>
  <c r="H78" i="28" s="1"/>
  <c r="J78" i="28" s="1"/>
  <c r="L78" i="28" s="1"/>
  <c r="N78" i="28" s="1"/>
  <c r="P78" i="28" s="1"/>
  <c r="R78" i="28" s="1"/>
  <c r="T78" i="28" s="1"/>
  <c r="X78" i="28" s="1"/>
  <c r="Z78" i="28" s="1"/>
  <c r="AB78" i="28" s="1"/>
  <c r="AD78" i="28" s="1"/>
  <c r="AF78" i="28" s="1"/>
  <c r="AH78" i="28" s="1"/>
  <c r="AJ78" i="28" s="1"/>
  <c r="AL78" i="28" s="1"/>
  <c r="AN78" i="28" s="1"/>
  <c r="AP78" i="28" s="1"/>
  <c r="AR78" i="28" s="1"/>
  <c r="AT78" i="28" s="1"/>
  <c r="AX78" i="28" s="1"/>
  <c r="AZ78" i="28" s="1"/>
  <c r="BB78" i="28" s="1"/>
  <c r="BD78" i="28" s="1"/>
  <c r="BF78" i="28" s="1"/>
  <c r="BH78" i="28" s="1"/>
  <c r="BJ78" i="28" s="1"/>
  <c r="BL78" i="28" s="1"/>
  <c r="BN78" i="28" s="1"/>
  <c r="BP78" i="28" s="1"/>
  <c r="BR78" i="28" s="1"/>
  <c r="BT78" i="28" s="1"/>
  <c r="BX78" i="28" s="1"/>
  <c r="BZ78" i="28" s="1"/>
  <c r="E77" i="28"/>
  <c r="E78" i="28" s="1"/>
  <c r="C77" i="28"/>
  <c r="ES76" i="28"/>
  <c r="ES77" i="28" s="1"/>
  <c r="EQ76" i="28"/>
  <c r="EO76" i="28"/>
  <c r="EM76" i="28"/>
  <c r="EN76" i="28" s="1"/>
  <c r="EN77" i="28" s="1"/>
  <c r="EL76" i="28"/>
  <c r="EL77" i="28" s="1"/>
  <c r="EK76" i="28"/>
  <c r="EK77" i="28" s="1"/>
  <c r="EI76" i="28"/>
  <c r="EG76" i="28"/>
  <c r="EE76" i="28"/>
  <c r="EC76" i="28"/>
  <c r="EA76" i="28"/>
  <c r="DY76" i="28"/>
  <c r="DW76" i="28"/>
  <c r="DS76" i="28"/>
  <c r="DQ76" i="28"/>
  <c r="DO76" i="28"/>
  <c r="DP76" i="28" s="1"/>
  <c r="DP77" i="28" s="1"/>
  <c r="DM76" i="28"/>
  <c r="DK76" i="28"/>
  <c r="DI76" i="28"/>
  <c r="DG76" i="28"/>
  <c r="DE76" i="28"/>
  <c r="DC76" i="28"/>
  <c r="DA76" i="28"/>
  <c r="CY76" i="28"/>
  <c r="CZ76" i="28" s="1"/>
  <c r="CZ77" i="28" s="1"/>
  <c r="CW76" i="28"/>
  <c r="CS76" i="28"/>
  <c r="CQ76" i="28"/>
  <c r="CO76" i="28"/>
  <c r="CM76" i="28"/>
  <c r="CK76" i="28"/>
  <c r="CI76" i="28"/>
  <c r="CG76" i="28"/>
  <c r="CE76" i="28"/>
  <c r="CC76" i="28"/>
  <c r="CA76" i="28"/>
  <c r="S59" i="28"/>
  <c r="Q59" i="28"/>
  <c r="O59" i="28"/>
  <c r="M59" i="28"/>
  <c r="K59" i="28"/>
  <c r="I59" i="28"/>
  <c r="G59" i="28"/>
  <c r="G60" i="28" s="1"/>
  <c r="E59" i="28"/>
  <c r="E60" i="28" s="1"/>
  <c r="FG56" i="28"/>
  <c r="FE56" i="28"/>
  <c r="FG55" i="28"/>
  <c r="FE55" i="28"/>
  <c r="DS59" i="28"/>
  <c r="DO59" i="28"/>
  <c r="DK59" i="28"/>
  <c r="DG59" i="28"/>
  <c r="DC59" i="28"/>
  <c r="CY59" i="28"/>
  <c r="BS59" i="28"/>
  <c r="BQ59" i="28"/>
  <c r="BO59" i="28"/>
  <c r="BM59" i="28"/>
  <c r="BK59" i="28"/>
  <c r="BI59" i="28"/>
  <c r="BG59" i="28"/>
  <c r="BE59" i="28"/>
  <c r="BC59" i="28"/>
  <c r="BA59" i="28"/>
  <c r="AY59" i="28"/>
  <c r="AW59" i="28"/>
  <c r="AS59" i="28"/>
  <c r="AQ59" i="28"/>
  <c r="AO59" i="28"/>
  <c r="AM59" i="28"/>
  <c r="AK59" i="28"/>
  <c r="AI59" i="28"/>
  <c r="AG59" i="28"/>
  <c r="AC59" i="28"/>
  <c r="Y59" i="28"/>
  <c r="FG54" i="28"/>
  <c r="FE54" i="28"/>
  <c r="FG53" i="28"/>
  <c r="FE53" i="28"/>
  <c r="FG52" i="28"/>
  <c r="FE52" i="28"/>
  <c r="FG51" i="28"/>
  <c r="FE51" i="28"/>
  <c r="FG50" i="28"/>
  <c r="FE50" i="28"/>
  <c r="FG49" i="28"/>
  <c r="FE49" i="28"/>
  <c r="FG48" i="28"/>
  <c r="FE48" i="28"/>
  <c r="EX48" i="28"/>
  <c r="EW48" i="28"/>
  <c r="FG47" i="28"/>
  <c r="FE47" i="28"/>
  <c r="FG46" i="28"/>
  <c r="FE46" i="28"/>
  <c r="FG45" i="28"/>
  <c r="FE45" i="28"/>
  <c r="FG44" i="28"/>
  <c r="FE44" i="28"/>
  <c r="EX44" i="28"/>
  <c r="EW44" i="28"/>
  <c r="C44" i="28"/>
  <c r="FG43" i="28"/>
  <c r="FE43" i="28"/>
  <c r="EI43" i="28"/>
  <c r="EG43" i="28"/>
  <c r="EE43" i="28"/>
  <c r="EC43" i="28"/>
  <c r="EA43" i="28"/>
  <c r="DY43" i="28"/>
  <c r="DW43" i="28"/>
  <c r="DS43" i="28"/>
  <c r="DQ43" i="28"/>
  <c r="DO43" i="28"/>
  <c r="DM43" i="28"/>
  <c r="DK43" i="28"/>
  <c r="DI43" i="28"/>
  <c r="DG43" i="28"/>
  <c r="DE43" i="28"/>
  <c r="DC43" i="28"/>
  <c r="DA43" i="28"/>
  <c r="CV43" i="28"/>
  <c r="DU43" i="28" s="1"/>
  <c r="BV43" i="28"/>
  <c r="CU43" i="28" s="1"/>
  <c r="AV43" i="28"/>
  <c r="V43" i="28"/>
  <c r="D43" i="28"/>
  <c r="FG42" i="28"/>
  <c r="FE42" i="28"/>
  <c r="EX42" i="28"/>
  <c r="EW42" i="28"/>
  <c r="ES42" i="28"/>
  <c r="EQ42" i="28"/>
  <c r="EO42" i="28"/>
  <c r="EO41" i="28" s="1"/>
  <c r="EM42" i="28"/>
  <c r="EM41" i="28" s="1"/>
  <c r="EK42" i="28"/>
  <c r="EI42" i="28"/>
  <c r="EG42" i="28"/>
  <c r="EG41" i="28" s="1"/>
  <c r="EE42" i="28"/>
  <c r="EE41" i="28" s="1"/>
  <c r="EC42" i="28"/>
  <c r="EA42" i="28"/>
  <c r="DY42" i="28"/>
  <c r="DY41" i="28" s="1"/>
  <c r="DW42" i="28"/>
  <c r="DV42" i="28" s="1"/>
  <c r="EU42" i="28" s="1"/>
  <c r="DS42" i="28"/>
  <c r="DS41" i="28" s="1"/>
  <c r="DQ42" i="28"/>
  <c r="DQ41" i="28" s="1"/>
  <c r="DO42" i="28"/>
  <c r="DO41" i="28" s="1"/>
  <c r="DM42" i="28"/>
  <c r="DK42" i="28"/>
  <c r="DI42" i="28"/>
  <c r="DG42" i="28"/>
  <c r="DG41" i="28" s="1"/>
  <c r="DE42" i="28"/>
  <c r="DC42" i="28"/>
  <c r="DA42" i="28"/>
  <c r="CY42" i="28"/>
  <c r="CY41" i="28" s="1"/>
  <c r="CW42" i="28"/>
  <c r="CV42" i="28"/>
  <c r="DU42" i="28" s="1"/>
  <c r="CS42" i="28"/>
  <c r="CS41" i="28" s="1"/>
  <c r="CQ42" i="28"/>
  <c r="CO42" i="28"/>
  <c r="CM42" i="28"/>
  <c r="CM41" i="28" s="1"/>
  <c r="CK42" i="28"/>
  <c r="CK41" i="28" s="1"/>
  <c r="CI42" i="28"/>
  <c r="CG42" i="28"/>
  <c r="CE42" i="28"/>
  <c r="CE41" i="28" s="1"/>
  <c r="CC42" i="28"/>
  <c r="CC41" i="28" s="1"/>
  <c r="CA42" i="28"/>
  <c r="BY42" i="28"/>
  <c r="BW42" i="28"/>
  <c r="BV42" i="28" s="1"/>
  <c r="CU42" i="28" s="1"/>
  <c r="BS42" i="28"/>
  <c r="BQ42" i="28"/>
  <c r="BO42" i="28"/>
  <c r="BO41" i="28" s="1"/>
  <c r="BM42" i="28"/>
  <c r="BK42" i="28"/>
  <c r="BI42" i="28"/>
  <c r="BG42" i="28"/>
  <c r="BG41" i="28" s="1"/>
  <c r="BE42" i="28"/>
  <c r="BC42" i="28"/>
  <c r="BA42" i="28"/>
  <c r="AY42" i="28"/>
  <c r="AY41" i="28" s="1"/>
  <c r="AW42" i="28"/>
  <c r="AV42" i="28" s="1"/>
  <c r="BU42" i="28" s="1"/>
  <c r="AS42" i="28"/>
  <c r="AQ42" i="28"/>
  <c r="AO42" i="28"/>
  <c r="AO41" i="28" s="1"/>
  <c r="AM42" i="28"/>
  <c r="V42" i="28"/>
  <c r="AU42" i="28" s="1"/>
  <c r="D42" i="28"/>
  <c r="U42" i="28" s="1"/>
  <c r="FG41" i="28"/>
  <c r="FE41" i="28"/>
  <c r="ES41" i="28"/>
  <c r="EQ41" i="28"/>
  <c r="EK41" i="28"/>
  <c r="EI41" i="28"/>
  <c r="EC41" i="28"/>
  <c r="EA41" i="28"/>
  <c r="DM41" i="28"/>
  <c r="DK41" i="28"/>
  <c r="DI41" i="28"/>
  <c r="DE41" i="28"/>
  <c r="DC41" i="28"/>
  <c r="DA41" i="28"/>
  <c r="CW41" i="28"/>
  <c r="CQ41" i="28"/>
  <c r="CO41" i="28"/>
  <c r="CI41" i="28"/>
  <c r="CG41" i="28"/>
  <c r="CA41" i="28"/>
  <c r="BY41" i="28"/>
  <c r="BS41" i="28"/>
  <c r="BQ41" i="28"/>
  <c r="BM41" i="28"/>
  <c r="BK41" i="28"/>
  <c r="BI41" i="28"/>
  <c r="BE41" i="28"/>
  <c r="BC41" i="28"/>
  <c r="BA41" i="28"/>
  <c r="AS41" i="28"/>
  <c r="AQ41" i="28"/>
  <c r="AM41" i="28"/>
  <c r="AK41" i="28"/>
  <c r="AI41" i="28"/>
  <c r="AG41" i="28"/>
  <c r="AE41" i="28"/>
  <c r="AC41" i="28"/>
  <c r="AA41" i="28"/>
  <c r="Y41" i="28"/>
  <c r="W41" i="28"/>
  <c r="S41" i="28"/>
  <c r="Q41" i="28"/>
  <c r="O41" i="28"/>
  <c r="M41" i="28"/>
  <c r="K41" i="28"/>
  <c r="I41" i="28"/>
  <c r="G41" i="28"/>
  <c r="E41" i="28"/>
  <c r="EW41" i="28" s="1"/>
  <c r="FG40" i="28"/>
  <c r="FE40" i="28"/>
  <c r="ES40" i="28"/>
  <c r="EQ40" i="28"/>
  <c r="EO40" i="28"/>
  <c r="EM40" i="28"/>
  <c r="EK40" i="28"/>
  <c r="EI40" i="28"/>
  <c r="EG40" i="28"/>
  <c r="EE40" i="28"/>
  <c r="EC40" i="28"/>
  <c r="EA40" i="28"/>
  <c r="FG39" i="28"/>
  <c r="FE39" i="28"/>
  <c r="ES39" i="28"/>
  <c r="EQ39" i="28"/>
  <c r="EO39" i="28"/>
  <c r="EO38" i="28" s="1"/>
  <c r="EM39" i="28"/>
  <c r="EK39" i="28"/>
  <c r="EK38" i="28" s="1"/>
  <c r="EI39" i="28"/>
  <c r="EG39" i="28"/>
  <c r="EE39" i="28"/>
  <c r="EC39" i="28"/>
  <c r="EA39" i="28"/>
  <c r="DY39" i="28"/>
  <c r="DY38" i="28" s="1"/>
  <c r="DW39" i="28"/>
  <c r="DS39" i="28"/>
  <c r="DQ39" i="28"/>
  <c r="DO39" i="28"/>
  <c r="DM39" i="28"/>
  <c r="DK39" i="28"/>
  <c r="DI39" i="28"/>
  <c r="DI38" i="28" s="1"/>
  <c r="DG39" i="28"/>
  <c r="DG38" i="28" s="1"/>
  <c r="DE39" i="28"/>
  <c r="DC39" i="28"/>
  <c r="DA39" i="28"/>
  <c r="DA38" i="28" s="1"/>
  <c r="CY39" i="28"/>
  <c r="CW39" i="28"/>
  <c r="CS39" i="28"/>
  <c r="CQ39" i="28"/>
  <c r="CO39" i="28"/>
  <c r="CM39" i="28"/>
  <c r="CK39" i="28"/>
  <c r="CK38" i="28" s="1"/>
  <c r="CI39" i="28"/>
  <c r="CG39" i="28"/>
  <c r="CG38" i="28" s="1"/>
  <c r="CE39" i="28"/>
  <c r="CC39" i="28"/>
  <c r="CA39" i="28"/>
  <c r="BY39" i="28"/>
  <c r="BW39" i="28"/>
  <c r="BS39" i="28"/>
  <c r="BQ39" i="28"/>
  <c r="BO39" i="28"/>
  <c r="BM39" i="28"/>
  <c r="BK39" i="28"/>
  <c r="BI39" i="28"/>
  <c r="BI38" i="28" s="1"/>
  <c r="BG39" i="28"/>
  <c r="BE39" i="28"/>
  <c r="BC39" i="28"/>
  <c r="BA39" i="28"/>
  <c r="BA38" i="28" s="1"/>
  <c r="AY39" i="28"/>
  <c r="AW39" i="28"/>
  <c r="AS39" i="28"/>
  <c r="AQ39" i="28"/>
  <c r="AQ38" i="28" s="1"/>
  <c r="AO39" i="28"/>
  <c r="AM39" i="28"/>
  <c r="AK39" i="28"/>
  <c r="AK38" i="28" s="1"/>
  <c r="AI39" i="28"/>
  <c r="AI38" i="28" s="1"/>
  <c r="N39" i="28"/>
  <c r="U39" i="28"/>
  <c r="ES38" i="28"/>
  <c r="EG38" i="28"/>
  <c r="EC38" i="28"/>
  <c r="DQ38" i="28"/>
  <c r="DM38" i="28"/>
  <c r="DE38" i="28"/>
  <c r="CW38" i="28"/>
  <c r="CS38" i="28"/>
  <c r="CO38" i="28"/>
  <c r="CE38" i="28"/>
  <c r="CC38" i="28"/>
  <c r="BY38" i="28"/>
  <c r="BW38" i="28"/>
  <c r="BQ38" i="28"/>
  <c r="BO38" i="28"/>
  <c r="BM38" i="28"/>
  <c r="BG38" i="28"/>
  <c r="BE38" i="28"/>
  <c r="BC38" i="28"/>
  <c r="AY38" i="28"/>
  <c r="AW38" i="28"/>
  <c r="AS38" i="28"/>
  <c r="AO38" i="28"/>
  <c r="AM38" i="28"/>
  <c r="AG38" i="28"/>
  <c r="AE38" i="28"/>
  <c r="AC38" i="28"/>
  <c r="AA38" i="28"/>
  <c r="Y38" i="28"/>
  <c r="W38" i="28"/>
  <c r="S38" i="28"/>
  <c r="Q38" i="28"/>
  <c r="O38" i="28"/>
  <c r="M38" i="28"/>
  <c r="K38" i="28"/>
  <c r="I38" i="28"/>
  <c r="G38" i="28"/>
  <c r="E38" i="28"/>
  <c r="EX37" i="28"/>
  <c r="EW37" i="28"/>
  <c r="ES37" i="28"/>
  <c r="EQ37" i="28"/>
  <c r="EO37" i="28"/>
  <c r="EM37" i="28"/>
  <c r="EK37" i="28"/>
  <c r="EI37" i="28"/>
  <c r="EG37" i="28"/>
  <c r="EE37" i="28"/>
  <c r="EA37" i="28"/>
  <c r="EA36" i="28" s="1"/>
  <c r="DY37" i="28"/>
  <c r="DY36" i="28" s="1"/>
  <c r="DW37" i="28"/>
  <c r="DW36" i="28" s="1"/>
  <c r="DS37" i="28"/>
  <c r="DQ37" i="28"/>
  <c r="DQ36" i="28" s="1"/>
  <c r="DO37" i="28"/>
  <c r="DM37" i="28"/>
  <c r="DM36" i="28" s="1"/>
  <c r="DK37" i="28"/>
  <c r="DI37" i="28"/>
  <c r="DG37" i="28"/>
  <c r="DE37" i="28"/>
  <c r="DC37" i="28"/>
  <c r="DB37" i="28"/>
  <c r="DB36" i="28" s="1"/>
  <c r="BZ37" i="28"/>
  <c r="BV37" i="28"/>
  <c r="CU37" i="28" s="1"/>
  <c r="AV37" i="28"/>
  <c r="BU37" i="28" s="1"/>
  <c r="AF37" i="28"/>
  <c r="V37" i="28"/>
  <c r="AU37" i="28" s="1"/>
  <c r="D37" i="28"/>
  <c r="U37" i="28" s="1"/>
  <c r="EC36" i="28"/>
  <c r="DS36" i="28"/>
  <c r="DO36" i="28"/>
  <c r="DK36" i="28"/>
  <c r="DI36" i="28"/>
  <c r="DG36" i="28"/>
  <c r="DC36" i="28"/>
  <c r="DA36" i="28"/>
  <c r="CY36" i="28"/>
  <c r="CW36" i="28"/>
  <c r="CS36" i="28"/>
  <c r="CQ36" i="28"/>
  <c r="CO36" i="28"/>
  <c r="CM36" i="28"/>
  <c r="CK36" i="28"/>
  <c r="CI36" i="28"/>
  <c r="CG36" i="28"/>
  <c r="CE36" i="28"/>
  <c r="CC36" i="28"/>
  <c r="CA36" i="28"/>
  <c r="BZ36" i="28"/>
  <c r="BY36" i="28"/>
  <c r="BW36" i="28"/>
  <c r="BS36" i="28"/>
  <c r="BQ36" i="28"/>
  <c r="BO36" i="28"/>
  <c r="BM36" i="28"/>
  <c r="BK36" i="28"/>
  <c r="BI36" i="28"/>
  <c r="BG36" i="28"/>
  <c r="BE36" i="28"/>
  <c r="BC36" i="28"/>
  <c r="BA36" i="28"/>
  <c r="AY36" i="28"/>
  <c r="AW36" i="28"/>
  <c r="AS36" i="28"/>
  <c r="AQ36" i="28"/>
  <c r="AO36" i="28"/>
  <c r="AM36" i="28"/>
  <c r="AK36" i="28"/>
  <c r="AI36" i="28"/>
  <c r="AG36" i="28"/>
  <c r="AF36" i="28"/>
  <c r="AE36" i="28"/>
  <c r="AD36" i="28"/>
  <c r="AC36" i="28"/>
  <c r="AA36" i="28"/>
  <c r="Y36" i="28"/>
  <c r="W36" i="28"/>
  <c r="S36" i="28"/>
  <c r="Q36" i="28"/>
  <c r="O36" i="28"/>
  <c r="M36" i="28"/>
  <c r="K36" i="28"/>
  <c r="I36" i="28"/>
  <c r="G36" i="28"/>
  <c r="E36" i="28"/>
  <c r="EW35" i="28"/>
  <c r="ES35" i="28"/>
  <c r="EQ35" i="28"/>
  <c r="EO35" i="28"/>
  <c r="EM35" i="28"/>
  <c r="EK35" i="28"/>
  <c r="EI35" i="28"/>
  <c r="EG35" i="28"/>
  <c r="EE35" i="28"/>
  <c r="EC35" i="28"/>
  <c r="EA35" i="28"/>
  <c r="DY35" i="28"/>
  <c r="DW35" i="28"/>
  <c r="DV35" i="28"/>
  <c r="EU35" i="28" s="1"/>
  <c r="DS35" i="28"/>
  <c r="DQ35" i="28"/>
  <c r="DQ33" i="28" s="1"/>
  <c r="DO35" i="28"/>
  <c r="DM35" i="28"/>
  <c r="DM33" i="28" s="1"/>
  <c r="DK35" i="28"/>
  <c r="DI35" i="28"/>
  <c r="DI33" i="28" s="1"/>
  <c r="DG35" i="28"/>
  <c r="DE35" i="28"/>
  <c r="DE33" i="28" s="1"/>
  <c r="DC35" i="28"/>
  <c r="DA35" i="28"/>
  <c r="DA33" i="28" s="1"/>
  <c r="CZ35" i="28"/>
  <c r="CY35" i="28"/>
  <c r="CW35" i="28"/>
  <c r="CW33" i="28" s="1"/>
  <c r="CV35" i="28"/>
  <c r="DU35" i="28" s="1"/>
  <c r="CS35" i="28"/>
  <c r="CQ35" i="28"/>
  <c r="CQ33" i="28" s="1"/>
  <c r="CO35" i="28"/>
  <c r="CM35" i="28"/>
  <c r="CK35" i="28"/>
  <c r="CI35" i="28"/>
  <c r="CI33" i="28" s="1"/>
  <c r="CG35" i="28"/>
  <c r="CE35" i="28"/>
  <c r="CE33" i="28" s="1"/>
  <c r="CC35" i="28"/>
  <c r="CA35" i="28"/>
  <c r="CA33" i="28" s="1"/>
  <c r="BY35" i="28"/>
  <c r="BW35" i="28"/>
  <c r="BV35" i="28" s="1"/>
  <c r="CU35" i="28" s="1"/>
  <c r="BS35" i="28"/>
  <c r="BS33" i="28" s="1"/>
  <c r="BQ35" i="28"/>
  <c r="BQ33" i="28" s="1"/>
  <c r="BO35" i="28"/>
  <c r="BO33" i="28" s="1"/>
  <c r="BM35" i="28"/>
  <c r="BM33" i="28" s="1"/>
  <c r="BK35" i="28"/>
  <c r="BI35" i="28"/>
  <c r="BI33" i="28" s="1"/>
  <c r="BG35" i="28"/>
  <c r="BG33" i="28" s="1"/>
  <c r="BE35" i="28"/>
  <c r="BE33" i="28" s="1"/>
  <c r="BC35" i="28"/>
  <c r="BA35" i="28"/>
  <c r="AZ35" i="28"/>
  <c r="AY35" i="28"/>
  <c r="AY33" i="28" s="1"/>
  <c r="AW35" i="28"/>
  <c r="AV35" i="28" s="1"/>
  <c r="BU35" i="28" s="1"/>
  <c r="AS35" i="28"/>
  <c r="AS33" i="28" s="1"/>
  <c r="AQ35" i="28"/>
  <c r="AO35" i="28"/>
  <c r="AM35" i="28"/>
  <c r="AM33" i="28" s="1"/>
  <c r="AK35" i="28"/>
  <c r="AK33" i="28" s="1"/>
  <c r="AI35" i="28"/>
  <c r="AG35" i="28"/>
  <c r="AE35" i="28"/>
  <c r="Z35" i="28"/>
  <c r="D35" i="28"/>
  <c r="U35" i="28" s="1"/>
  <c r="EX34" i="28"/>
  <c r="EW34" i="28"/>
  <c r="DV34" i="28"/>
  <c r="EU34" i="28" s="1"/>
  <c r="DU34" i="28"/>
  <c r="CU34" i="28"/>
  <c r="BU34" i="28"/>
  <c r="AU34" i="28"/>
  <c r="D34" i="28"/>
  <c r="U34" i="28" s="1"/>
  <c r="ES33" i="28"/>
  <c r="EQ33" i="28"/>
  <c r="EO33" i="28"/>
  <c r="EM33" i="28"/>
  <c r="EK33" i="28"/>
  <c r="EI33" i="28"/>
  <c r="EG33" i="28"/>
  <c r="EE33" i="28"/>
  <c r="EC33" i="28"/>
  <c r="EA33" i="28"/>
  <c r="DY33" i="28"/>
  <c r="DW33" i="28"/>
  <c r="DS33" i="28"/>
  <c r="DO33" i="28"/>
  <c r="DK33" i="28"/>
  <c r="DG33" i="28"/>
  <c r="DC33" i="28"/>
  <c r="CY33" i="28"/>
  <c r="CS33" i="28"/>
  <c r="CO33" i="28"/>
  <c r="CM33" i="28"/>
  <c r="CK33" i="28"/>
  <c r="CG33" i="28"/>
  <c r="CC33" i="28"/>
  <c r="BY33" i="28"/>
  <c r="BK33" i="28"/>
  <c r="BC33" i="28"/>
  <c r="AQ33" i="28"/>
  <c r="AO33" i="28"/>
  <c r="AI33" i="28"/>
  <c r="AG33" i="28"/>
  <c r="AC33" i="28"/>
  <c r="AA33" i="28"/>
  <c r="Y33" i="28"/>
  <c r="W33" i="28"/>
  <c r="S33" i="28"/>
  <c r="Q33" i="28"/>
  <c r="O33" i="28"/>
  <c r="M33" i="28"/>
  <c r="K33" i="28"/>
  <c r="I33" i="28"/>
  <c r="G33" i="28"/>
  <c r="E33" i="28"/>
  <c r="EW32" i="28"/>
  <c r="ES32" i="28"/>
  <c r="EQ32" i="28"/>
  <c r="EO32" i="28"/>
  <c r="EM32" i="28"/>
  <c r="EK32" i="28"/>
  <c r="EI32" i="28"/>
  <c r="EG32" i="28"/>
  <c r="EE32" i="28"/>
  <c r="EC32" i="28"/>
  <c r="EA32" i="28"/>
  <c r="DY32" i="28"/>
  <c r="DW32" i="28"/>
  <c r="DV32" i="28" s="1"/>
  <c r="EU32" i="28" s="1"/>
  <c r="DS32" i="28"/>
  <c r="DQ32" i="28"/>
  <c r="DO32" i="28"/>
  <c r="DM32" i="28"/>
  <c r="DK32" i="28"/>
  <c r="DI32" i="28"/>
  <c r="DG32" i="28"/>
  <c r="DE32" i="28"/>
  <c r="DC32" i="28"/>
  <c r="DA32" i="28"/>
  <c r="DB32" i="28" s="1"/>
  <c r="CY32" i="28"/>
  <c r="CW32" i="28"/>
  <c r="CS32" i="28"/>
  <c r="CQ32" i="28"/>
  <c r="CO32" i="28"/>
  <c r="CM32" i="28"/>
  <c r="CK32" i="28"/>
  <c r="CI32" i="28"/>
  <c r="CG32" i="28"/>
  <c r="CE32" i="28"/>
  <c r="CC32" i="28"/>
  <c r="CA32" i="28"/>
  <c r="BY32" i="28"/>
  <c r="BW32" i="28"/>
  <c r="BV32" i="28" s="1"/>
  <c r="CU32" i="28" s="1"/>
  <c r="BS32" i="28"/>
  <c r="BQ32" i="28"/>
  <c r="BO32" i="28"/>
  <c r="BM32" i="28"/>
  <c r="BK32" i="28"/>
  <c r="BI32" i="28"/>
  <c r="BG32" i="28"/>
  <c r="BE32" i="28"/>
  <c r="BC32" i="28"/>
  <c r="BA32" i="28"/>
  <c r="BB32" i="28" s="1"/>
  <c r="AY32" i="28"/>
  <c r="AW32" i="28"/>
  <c r="AV32" i="28" s="1"/>
  <c r="BU32" i="28" s="1"/>
  <c r="AS32" i="28"/>
  <c r="AQ32" i="28"/>
  <c r="AO32" i="28"/>
  <c r="AM32" i="28"/>
  <c r="V32" i="28" s="1"/>
  <c r="AU32" i="28" s="1"/>
  <c r="AB32" i="28"/>
  <c r="D32" i="28"/>
  <c r="U32" i="28" s="1"/>
  <c r="ES31" i="28"/>
  <c r="EQ31" i="28"/>
  <c r="EO31" i="28"/>
  <c r="EM31" i="28"/>
  <c r="EK31" i="28"/>
  <c r="EI31" i="28"/>
  <c r="EG31" i="28"/>
  <c r="EE31" i="28"/>
  <c r="EC31" i="28"/>
  <c r="EA31" i="28"/>
  <c r="DY31" i="28"/>
  <c r="DW31" i="28"/>
  <c r="DS31" i="28"/>
  <c r="DQ31" i="28"/>
  <c r="DO31" i="28"/>
  <c r="DM31" i="28"/>
  <c r="DK31" i="28"/>
  <c r="DI31" i="28"/>
  <c r="DG31" i="28"/>
  <c r="DE31" i="28"/>
  <c r="DC31" i="28"/>
  <c r="DA31" i="28"/>
  <c r="CY31" i="28"/>
  <c r="CW31" i="28"/>
  <c r="CS31" i="28"/>
  <c r="CQ31" i="28"/>
  <c r="CO31" i="28"/>
  <c r="CM31" i="28"/>
  <c r="CK31" i="28"/>
  <c r="CI31" i="28"/>
  <c r="CG31" i="28"/>
  <c r="CE31" i="28"/>
  <c r="CC31" i="28"/>
  <c r="CA31" i="28"/>
  <c r="BY31" i="28"/>
  <c r="BW31" i="28"/>
  <c r="BS31" i="28"/>
  <c r="BQ31" i="28"/>
  <c r="BO31" i="28"/>
  <c r="BM31" i="28"/>
  <c r="BK31" i="28"/>
  <c r="BI31" i="28"/>
  <c r="BG31" i="28"/>
  <c r="BE31" i="28"/>
  <c r="BC31" i="28"/>
  <c r="BA31" i="28"/>
  <c r="AY31" i="28"/>
  <c r="AW31" i="28"/>
  <c r="AS31" i="28"/>
  <c r="AQ31" i="28"/>
  <c r="AO31" i="28"/>
  <c r="AM31" i="28"/>
  <c r="AK31" i="28"/>
  <c r="AI31" i="28"/>
  <c r="AG31" i="28"/>
  <c r="AE31" i="28"/>
  <c r="AC31" i="28"/>
  <c r="AA31" i="28"/>
  <c r="Y31" i="28"/>
  <c r="W31" i="28"/>
  <c r="S31" i="28"/>
  <c r="Q31" i="28"/>
  <c r="O31" i="28"/>
  <c r="M31" i="28"/>
  <c r="K31" i="28"/>
  <c r="I31" i="28"/>
  <c r="I29" i="28" s="1"/>
  <c r="G31" i="28"/>
  <c r="E31" i="28"/>
  <c r="E29" i="28" s="1"/>
  <c r="ES30" i="28"/>
  <c r="EQ30" i="28"/>
  <c r="EO30" i="28"/>
  <c r="EM30" i="28"/>
  <c r="EM29" i="28" s="1"/>
  <c r="EK30" i="28"/>
  <c r="EI30" i="28"/>
  <c r="EI29" i="28" s="1"/>
  <c r="EG30" i="28"/>
  <c r="EE30" i="28"/>
  <c r="EE29" i="28" s="1"/>
  <c r="EC30" i="28"/>
  <c r="EA30" i="28"/>
  <c r="DY30" i="28"/>
  <c r="DW30" i="28"/>
  <c r="DS30" i="28"/>
  <c r="DQ30" i="28"/>
  <c r="DO30" i="28"/>
  <c r="DM30" i="28"/>
  <c r="DM29" i="28" s="1"/>
  <c r="DK30" i="28"/>
  <c r="DI30" i="28"/>
  <c r="DG30" i="28"/>
  <c r="DE30" i="28"/>
  <c r="DE29" i="28" s="1"/>
  <c r="DC30" i="28"/>
  <c r="DA30" i="28"/>
  <c r="CY30" i="28"/>
  <c r="CW30" i="28"/>
  <c r="CW29" i="28" s="1"/>
  <c r="CS30" i="28"/>
  <c r="CQ30" i="28"/>
  <c r="CO30" i="28"/>
  <c r="CM30" i="28"/>
  <c r="CK30" i="28"/>
  <c r="CI30" i="28"/>
  <c r="CI29" i="28" s="1"/>
  <c r="CG30" i="28"/>
  <c r="CE30" i="28"/>
  <c r="CC30" i="28"/>
  <c r="CA30" i="28"/>
  <c r="BY30" i="28"/>
  <c r="BW30" i="28"/>
  <c r="BS30" i="28"/>
  <c r="BQ30" i="28"/>
  <c r="BO30" i="28"/>
  <c r="BM30" i="28"/>
  <c r="BK30" i="28"/>
  <c r="BI30" i="28"/>
  <c r="BG30" i="28"/>
  <c r="BE30" i="28"/>
  <c r="BC30" i="28"/>
  <c r="BA30" i="28"/>
  <c r="AY30" i="28"/>
  <c r="AW30" i="28"/>
  <c r="AS30" i="28"/>
  <c r="AQ30" i="28"/>
  <c r="AO30" i="28"/>
  <c r="AM30" i="28"/>
  <c r="N30" i="28"/>
  <c r="D30" i="28"/>
  <c r="U30" i="28" s="1"/>
  <c r="EX29" i="28"/>
  <c r="EW29" i="28"/>
  <c r="EQ29" i="28"/>
  <c r="EA29" i="28"/>
  <c r="DW29" i="28"/>
  <c r="CQ29" i="28"/>
  <c r="CA29" i="28"/>
  <c r="BQ29" i="28"/>
  <c r="BI29" i="28"/>
  <c r="AM29" i="28"/>
  <c r="AK29" i="28"/>
  <c r="AI29" i="28"/>
  <c r="AG29" i="28"/>
  <c r="AE29" i="28"/>
  <c r="AC29" i="28"/>
  <c r="AA29" i="28"/>
  <c r="Y29" i="28"/>
  <c r="W29" i="28"/>
  <c r="Q29" i="28"/>
  <c r="M29" i="28"/>
  <c r="EX28" i="28"/>
  <c r="EW28" i="28"/>
  <c r="DV28" i="28"/>
  <c r="EU28" i="28" s="1"/>
  <c r="DD28" i="28"/>
  <c r="CV28" i="28"/>
  <c r="DU28" i="28" s="1"/>
  <c r="BZ28" i="28"/>
  <c r="BV28" i="28"/>
  <c r="CU28" i="28" s="1"/>
  <c r="BT28" i="28"/>
  <c r="AV28" i="28"/>
  <c r="BU28" i="28" s="1"/>
  <c r="AF28" i="28"/>
  <c r="V28" i="28"/>
  <c r="AU28" i="28" s="1"/>
  <c r="U28" i="28"/>
  <c r="D28" i="28"/>
  <c r="ER27" i="28"/>
  <c r="EN27" i="28"/>
  <c r="EC27" i="28"/>
  <c r="EA27" i="28"/>
  <c r="DY27" i="28"/>
  <c r="DY26" i="28" s="1"/>
  <c r="DW27" i="28"/>
  <c r="DS27" i="28"/>
  <c r="DQ27" i="28"/>
  <c r="DO27" i="28"/>
  <c r="DM27" i="28"/>
  <c r="DK27" i="28"/>
  <c r="DI27" i="28"/>
  <c r="DG27" i="28"/>
  <c r="DE27" i="28"/>
  <c r="DE26" i="28" s="1"/>
  <c r="DC27" i="28"/>
  <c r="DA27" i="28"/>
  <c r="DA26" i="28" s="1"/>
  <c r="CY27" i="28"/>
  <c r="CZ27" i="28" s="1"/>
  <c r="CW27" i="28"/>
  <c r="CS27" i="28"/>
  <c r="CQ27" i="28"/>
  <c r="CO27" i="28"/>
  <c r="CP27" i="28" s="1"/>
  <c r="CM27" i="28"/>
  <c r="CM26" i="28" s="1"/>
  <c r="CK27" i="28"/>
  <c r="CI27" i="28"/>
  <c r="CJ27" i="28" s="1"/>
  <c r="CG27" i="28"/>
  <c r="CE27" i="28"/>
  <c r="CC27" i="28"/>
  <c r="CB27" i="28"/>
  <c r="CA27" i="28"/>
  <c r="CA26" i="28" s="1"/>
  <c r="BY27" i="28"/>
  <c r="BW27" i="28"/>
  <c r="BW26" i="28" s="1"/>
  <c r="BT27" i="28"/>
  <c r="BT26" i="28" s="1"/>
  <c r="BS27" i="28"/>
  <c r="BQ27" i="28"/>
  <c r="BO27" i="28"/>
  <c r="BM27" i="28"/>
  <c r="BM26" i="28" s="1"/>
  <c r="BK27" i="28"/>
  <c r="BK26" i="28" s="1"/>
  <c r="BI27" i="28"/>
  <c r="BG27" i="28"/>
  <c r="BE27" i="28"/>
  <c r="BE26" i="28" s="1"/>
  <c r="BC27" i="28"/>
  <c r="BA27" i="28"/>
  <c r="AY27" i="28"/>
  <c r="AW27" i="28"/>
  <c r="AW26" i="28" s="1"/>
  <c r="AS27" i="28"/>
  <c r="AO27" i="28"/>
  <c r="AO26" i="28" s="1"/>
  <c r="AN27" i="28"/>
  <c r="AD27" i="28"/>
  <c r="AD26" i="28" s="1"/>
  <c r="U27" i="28"/>
  <c r="J27" i="28"/>
  <c r="F27" i="28"/>
  <c r="D27" i="28"/>
  <c r="ES26" i="28"/>
  <c r="EQ26" i="28"/>
  <c r="EO26" i="28"/>
  <c r="EM26" i="28"/>
  <c r="EK26" i="28"/>
  <c r="EI26" i="28"/>
  <c r="EG26" i="28"/>
  <c r="EE26" i="28"/>
  <c r="DW26" i="28"/>
  <c r="DQ26" i="28"/>
  <c r="DO26" i="28"/>
  <c r="DM26" i="28"/>
  <c r="DI26" i="28"/>
  <c r="DG26" i="28"/>
  <c r="CW26" i="28"/>
  <c r="CS26" i="28"/>
  <c r="CK26" i="28"/>
  <c r="CI26" i="28"/>
  <c r="CE26" i="28"/>
  <c r="CC26" i="28"/>
  <c r="BY26" i="28"/>
  <c r="BS26" i="28"/>
  <c r="BO26" i="28"/>
  <c r="BG26" i="28"/>
  <c r="BC26" i="28"/>
  <c r="AQ26" i="28"/>
  <c r="AM26" i="28"/>
  <c r="AK26" i="28"/>
  <c r="AG26" i="28"/>
  <c r="AE26" i="28"/>
  <c r="AC26" i="28"/>
  <c r="AA26" i="28"/>
  <c r="Y26" i="28"/>
  <c r="W26" i="28"/>
  <c r="S26" i="28"/>
  <c r="Q26" i="28"/>
  <c r="O26" i="28"/>
  <c r="M26" i="28"/>
  <c r="M44" i="28" s="1"/>
  <c r="K26" i="28"/>
  <c r="I26" i="28"/>
  <c r="G26" i="28"/>
  <c r="E26" i="28"/>
  <c r="CV25" i="28"/>
  <c r="DU25" i="28" s="1"/>
  <c r="BV25" i="28"/>
  <c r="CU25" i="28" s="1"/>
  <c r="AV25" i="28"/>
  <c r="BU25" i="28" s="1"/>
  <c r="V25" i="28"/>
  <c r="AU25" i="28" s="1"/>
  <c r="D25" i="28"/>
  <c r="U25" i="28" s="1"/>
  <c r="ES24" i="28"/>
  <c r="EQ24" i="28"/>
  <c r="EO24" i="28"/>
  <c r="EO25" i="28" s="1"/>
  <c r="EM24" i="28"/>
  <c r="DU24" i="28"/>
  <c r="CV24" i="28"/>
  <c r="CT24" i="28"/>
  <c r="BV24" i="28"/>
  <c r="CU24" i="28" s="1"/>
  <c r="BP24" i="28"/>
  <c r="BJ24" i="28"/>
  <c r="AV24" i="28"/>
  <c r="BU24" i="28" s="1"/>
  <c r="V24" i="28"/>
  <c r="AU24" i="28" s="1"/>
  <c r="K24" i="28"/>
  <c r="D24" i="28"/>
  <c r="U24" i="28" s="1"/>
  <c r="EA23" i="28"/>
  <c r="DY23" i="28"/>
  <c r="DW23" i="28"/>
  <c r="DS23" i="28"/>
  <c r="DQ23" i="28"/>
  <c r="DO23" i="28"/>
  <c r="DM23" i="28"/>
  <c r="DM21" i="28" s="1"/>
  <c r="DK23" i="28"/>
  <c r="DI23" i="28"/>
  <c r="DG23" i="28"/>
  <c r="DE23" i="28"/>
  <c r="DC23" i="28"/>
  <c r="CU23" i="28"/>
  <c r="AV23" i="28"/>
  <c r="BU23" i="28" s="1"/>
  <c r="AO23" i="28"/>
  <c r="AM23" i="28"/>
  <c r="AU23" i="28" s="1"/>
  <c r="K23" i="28"/>
  <c r="D23" i="28" s="1"/>
  <c r="U23" i="28" s="1"/>
  <c r="ES22" i="28"/>
  <c r="ET22" i="28" s="1"/>
  <c r="EQ22" i="28"/>
  <c r="EO22" i="28"/>
  <c r="EP22" i="28" s="1"/>
  <c r="EM22" i="28"/>
  <c r="EK22" i="28"/>
  <c r="EL22" i="28" s="1"/>
  <c r="EI22" i="28"/>
  <c r="EJ22" i="28" s="1"/>
  <c r="EG22" i="28"/>
  <c r="EH22" i="28" s="1"/>
  <c r="EE22" i="28"/>
  <c r="EC22" i="28"/>
  <c r="ED22" i="28" s="1"/>
  <c r="EA22" i="28"/>
  <c r="DY22" i="28"/>
  <c r="DY21" i="28" s="1"/>
  <c r="DW22" i="28"/>
  <c r="DS22" i="28"/>
  <c r="DQ22" i="28"/>
  <c r="DO22" i="28"/>
  <c r="DM22" i="28"/>
  <c r="DK22" i="28"/>
  <c r="DI22" i="28"/>
  <c r="DI21" i="28" s="1"/>
  <c r="DG22" i="28"/>
  <c r="DE22" i="28"/>
  <c r="DC22" i="28"/>
  <c r="DA22" i="28"/>
  <c r="CY22" i="28"/>
  <c r="CW22" i="28"/>
  <c r="CS22" i="28"/>
  <c r="CT22" i="28" s="1"/>
  <c r="CQ22" i="28"/>
  <c r="CO22" i="28"/>
  <c r="CO21" i="28" s="1"/>
  <c r="CM22" i="28"/>
  <c r="CK22" i="28"/>
  <c r="CL22" i="28" s="1"/>
  <c r="CI22" i="28"/>
  <c r="CG22" i="28"/>
  <c r="CE22" i="28"/>
  <c r="CC22" i="28"/>
  <c r="CD22" i="28" s="1"/>
  <c r="CA22" i="28"/>
  <c r="BY22" i="28"/>
  <c r="BY21" i="28" s="1"/>
  <c r="BW22" i="28"/>
  <c r="BS22" i="28"/>
  <c r="BT22" i="28" s="1"/>
  <c r="BQ22" i="28"/>
  <c r="BO22" i="28"/>
  <c r="BM22" i="28"/>
  <c r="BK22" i="28"/>
  <c r="BL22" i="28" s="1"/>
  <c r="BI22" i="28"/>
  <c r="BI21" i="28" s="1"/>
  <c r="BG22" i="28"/>
  <c r="BE22" i="28"/>
  <c r="BC22" i="28"/>
  <c r="BD22" i="28" s="1"/>
  <c r="BA22" i="28"/>
  <c r="BB22" i="28" s="1"/>
  <c r="AY22" i="28"/>
  <c r="AP22" i="28"/>
  <c r="AL22" i="28"/>
  <c r="AH22" i="28"/>
  <c r="AD22" i="28"/>
  <c r="AD21" i="28" s="1"/>
  <c r="Z22" i="28"/>
  <c r="V22" i="28"/>
  <c r="P22" i="28"/>
  <c r="L22" i="28"/>
  <c r="K22" i="28"/>
  <c r="K21" i="28" s="1"/>
  <c r="K46" i="28" s="1"/>
  <c r="F22" i="28"/>
  <c r="D22" i="28"/>
  <c r="U22" i="28" s="1"/>
  <c r="EQ21" i="28"/>
  <c r="EM21" i="28"/>
  <c r="EI21" i="28"/>
  <c r="EE21" i="28"/>
  <c r="EA21" i="28"/>
  <c r="DW21" i="28"/>
  <c r="DQ21" i="28"/>
  <c r="DE21" i="28"/>
  <c r="DA21" i="28"/>
  <c r="CW21" i="28"/>
  <c r="CM21" i="28"/>
  <c r="CG21" i="28"/>
  <c r="CE21" i="28"/>
  <c r="BW21" i="28"/>
  <c r="BQ21" i="28"/>
  <c r="BM21" i="28"/>
  <c r="BE21" i="28"/>
  <c r="BA21" i="28"/>
  <c r="AW21" i="28"/>
  <c r="AS21" i="28"/>
  <c r="AQ21" i="28"/>
  <c r="AO21" i="28"/>
  <c r="AM21" i="28"/>
  <c r="AK21" i="28"/>
  <c r="AI21" i="28"/>
  <c r="AG21" i="28"/>
  <c r="AE21" i="28"/>
  <c r="AC21" i="28"/>
  <c r="AA21" i="28"/>
  <c r="Y21" i="28"/>
  <c r="W21" i="28"/>
  <c r="S21" i="28"/>
  <c r="S46" i="28" s="1"/>
  <c r="Q21" i="28"/>
  <c r="Q46" i="28" s="1"/>
  <c r="O21" i="28"/>
  <c r="M21" i="28"/>
  <c r="M46" i="28" s="1"/>
  <c r="I21" i="28"/>
  <c r="I46" i="28" s="1"/>
  <c r="G21" i="28"/>
  <c r="E21" i="28"/>
  <c r="E46" i="28" s="1"/>
  <c r="FH15" i="28"/>
  <c r="FI15" i="28" s="1"/>
  <c r="FJ15" i="28" s="1"/>
  <c r="FG15" i="28"/>
  <c r="FF15" i="28"/>
  <c r="FE15" i="28"/>
  <c r="FD15" i="28"/>
  <c r="FC15" i="28"/>
  <c r="AF27" i="28" s="1"/>
  <c r="D15" i="28"/>
  <c r="FH14" i="28"/>
  <c r="FI14" i="28" s="1"/>
  <c r="FJ14" i="28" s="1"/>
  <c r="FG14" i="28"/>
  <c r="FF14" i="28"/>
  <c r="FE14" i="28"/>
  <c r="FD14" i="28"/>
  <c r="FC14" i="28"/>
  <c r="EV14" i="28"/>
  <c r="FH13" i="28"/>
  <c r="FG13" i="28"/>
  <c r="FF13" i="28"/>
  <c r="DX24" i="28" s="1"/>
  <c r="FE13" i="28"/>
  <c r="CH28" i="28" s="1"/>
  <c r="FD13" i="28"/>
  <c r="BD28" i="28" s="1"/>
  <c r="FC13" i="28"/>
  <c r="EW13" i="28"/>
  <c r="FH12" i="28"/>
  <c r="FG12" i="28"/>
  <c r="EH27" i="28" s="1"/>
  <c r="FF12" i="28"/>
  <c r="DX27" i="28" s="1"/>
  <c r="FE12" i="28"/>
  <c r="CZ42" i="28" s="1"/>
  <c r="CZ41" i="28" s="1"/>
  <c r="FD12" i="28"/>
  <c r="BD27" i="28" s="1"/>
  <c r="FC12" i="28"/>
  <c r="EW12" i="28"/>
  <c r="FH11" i="28"/>
  <c r="FG11" i="28"/>
  <c r="ET34" i="28" s="1"/>
  <c r="FF11" i="28"/>
  <c r="FE11" i="28"/>
  <c r="CP34" i="28" s="1"/>
  <c r="FD11" i="28"/>
  <c r="FC11" i="28"/>
  <c r="AB39" i="28" s="1"/>
  <c r="FH10" i="28"/>
  <c r="FI10" i="28" s="1"/>
  <c r="FJ10" i="28" s="1"/>
  <c r="FG10" i="28"/>
  <c r="FF10" i="28"/>
  <c r="FE10" i="28"/>
  <c r="FD10" i="28"/>
  <c r="FC10" i="28"/>
  <c r="F30" i="28" s="1"/>
  <c r="C95" i="27"/>
  <c r="C96" i="27" s="1"/>
  <c r="C97" i="27" s="1"/>
  <c r="D91" i="27"/>
  <c r="C91" i="27"/>
  <c r="AQ78" i="27"/>
  <c r="AS78" i="27" s="1"/>
  <c r="AW78" i="27" s="1"/>
  <c r="AY78" i="27" s="1"/>
  <c r="BA78" i="27" s="1"/>
  <c r="BC78" i="27" s="1"/>
  <c r="BE78" i="27" s="1"/>
  <c r="BG78" i="27" s="1"/>
  <c r="BI78" i="27" s="1"/>
  <c r="BK78" i="27" s="1"/>
  <c r="BM78" i="27" s="1"/>
  <c r="BO78" i="27" s="1"/>
  <c r="BQ78" i="27" s="1"/>
  <c r="BS78" i="27" s="1"/>
  <c r="BW78" i="27" s="1"/>
  <c r="BY78" i="27" s="1"/>
  <c r="AA78" i="27"/>
  <c r="AC78" i="27" s="1"/>
  <c r="AE78" i="27" s="1"/>
  <c r="AG78" i="27" s="1"/>
  <c r="AI78" i="27" s="1"/>
  <c r="AK78" i="27" s="1"/>
  <c r="AM78" i="27" s="1"/>
  <c r="AO78" i="27" s="1"/>
  <c r="K78" i="27"/>
  <c r="M78" i="27" s="1"/>
  <c r="O78" i="27" s="1"/>
  <c r="Q78" i="27" s="1"/>
  <c r="S78" i="27" s="1"/>
  <c r="W78" i="27" s="1"/>
  <c r="Y78" i="27" s="1"/>
  <c r="G78" i="27"/>
  <c r="I78" i="27" s="1"/>
  <c r="F78" i="27"/>
  <c r="HL77" i="27"/>
  <c r="HK77" i="27"/>
  <c r="HJ77" i="27"/>
  <c r="HI77" i="27"/>
  <c r="HH77" i="27"/>
  <c r="HG77" i="27"/>
  <c r="HF77" i="27"/>
  <c r="HE77" i="27"/>
  <c r="HD77" i="27"/>
  <c r="HC77" i="27"/>
  <c r="HB77" i="27"/>
  <c r="HA77" i="27"/>
  <c r="GZ77" i="27"/>
  <c r="GY77" i="27"/>
  <c r="GX77" i="27"/>
  <c r="GW77" i="27"/>
  <c r="GT77" i="27"/>
  <c r="GS77" i="27"/>
  <c r="GR77" i="27"/>
  <c r="GQ77" i="27"/>
  <c r="GP77" i="27"/>
  <c r="GO77" i="27"/>
  <c r="GN77" i="27"/>
  <c r="GM77" i="27"/>
  <c r="GL77" i="27"/>
  <c r="GK77" i="27"/>
  <c r="GJ77" i="27"/>
  <c r="GI77" i="27"/>
  <c r="GH77" i="27"/>
  <c r="GG77" i="27"/>
  <c r="GF77" i="27"/>
  <c r="GE77" i="27"/>
  <c r="GD77" i="27"/>
  <c r="GC77" i="27"/>
  <c r="GB77" i="27"/>
  <c r="GA77" i="27"/>
  <c r="FZ77" i="27"/>
  <c r="FY77" i="27"/>
  <c r="FX77" i="27"/>
  <c r="FW77" i="27"/>
  <c r="FT77" i="27"/>
  <c r="FS77" i="27"/>
  <c r="FR77" i="27"/>
  <c r="FQ77" i="27"/>
  <c r="FP77" i="27"/>
  <c r="FO77" i="27"/>
  <c r="FN77" i="27"/>
  <c r="FM77" i="27"/>
  <c r="FL77" i="27"/>
  <c r="FK77" i="27"/>
  <c r="FJ77" i="27"/>
  <c r="FI77" i="27"/>
  <c r="FH77" i="27"/>
  <c r="FG77" i="27"/>
  <c r="FF77" i="27"/>
  <c r="FE77" i="27"/>
  <c r="FD77" i="27"/>
  <c r="FC77" i="27"/>
  <c r="FA77" i="27"/>
  <c r="EW77" i="27"/>
  <c r="ES77" i="27"/>
  <c r="EO77" i="27"/>
  <c r="EK77" i="27"/>
  <c r="EG77" i="27"/>
  <c r="EC77" i="27"/>
  <c r="EB77" i="27"/>
  <c r="DY77" i="27"/>
  <c r="DQ77" i="27"/>
  <c r="DM77" i="27"/>
  <c r="DI77" i="27"/>
  <c r="DE77" i="27"/>
  <c r="DA77" i="27"/>
  <c r="CW77" i="27"/>
  <c r="CS77" i="27"/>
  <c r="CO77" i="27"/>
  <c r="CK77" i="27"/>
  <c r="CG77" i="27"/>
  <c r="CC77" i="27"/>
  <c r="BZ77" i="27"/>
  <c r="BY77" i="27"/>
  <c r="BX77" i="27"/>
  <c r="BW77" i="27"/>
  <c r="BT77" i="27"/>
  <c r="BS77" i="27"/>
  <c r="BR77" i="27"/>
  <c r="BQ77" i="27"/>
  <c r="BP77" i="27"/>
  <c r="BO77" i="27"/>
  <c r="BN77" i="27"/>
  <c r="BM77" i="27"/>
  <c r="BL77" i="27"/>
  <c r="BK77" i="27"/>
  <c r="BJ77" i="27"/>
  <c r="BI77" i="27"/>
  <c r="BH77" i="27"/>
  <c r="BG77" i="27"/>
  <c r="BF77" i="27"/>
  <c r="BE77" i="27"/>
  <c r="BD77" i="27"/>
  <c r="BC77" i="27"/>
  <c r="BB77" i="27"/>
  <c r="BA77" i="27"/>
  <c r="AZ77" i="27"/>
  <c r="AY77" i="27"/>
  <c r="AX77" i="27"/>
  <c r="AW77" i="27"/>
  <c r="AT77" i="27"/>
  <c r="AS77" i="27"/>
  <c r="AR77" i="27"/>
  <c r="AQ77" i="27"/>
  <c r="AP77" i="27"/>
  <c r="AO77" i="27"/>
  <c r="AN77" i="27"/>
  <c r="AM77" i="27"/>
  <c r="AL77" i="27"/>
  <c r="AK77" i="27"/>
  <c r="AJ77" i="27"/>
  <c r="AI77" i="27"/>
  <c r="AH77" i="27"/>
  <c r="AG77" i="27"/>
  <c r="AF77" i="27"/>
  <c r="AE77" i="27"/>
  <c r="AD77" i="27"/>
  <c r="AC77" i="27"/>
  <c r="AB77" i="27"/>
  <c r="AA77" i="27"/>
  <c r="Z77" i="27"/>
  <c r="Y77" i="27"/>
  <c r="X77" i="27"/>
  <c r="W77" i="27"/>
  <c r="T77" i="27"/>
  <c r="S77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E78" i="27" s="1"/>
  <c r="C77" i="27"/>
  <c r="FB76" i="27"/>
  <c r="FB77" i="27" s="1"/>
  <c r="FA76" i="27"/>
  <c r="EY76" i="27"/>
  <c r="EX76" i="27"/>
  <c r="EX77" i="27" s="1"/>
  <c r="EW76" i="27"/>
  <c r="ET76" i="27"/>
  <c r="ET77" i="27" s="1"/>
  <c r="ES76" i="27"/>
  <c r="EQ76" i="27"/>
  <c r="EP76" i="27"/>
  <c r="EP77" i="27" s="1"/>
  <c r="EO76" i="27"/>
  <c r="EM76" i="27"/>
  <c r="EL76" i="27"/>
  <c r="EL77" i="27" s="1"/>
  <c r="EK76" i="27"/>
  <c r="EI76" i="27"/>
  <c r="EH76" i="27"/>
  <c r="EH77" i="27" s="1"/>
  <c r="EG76" i="27"/>
  <c r="EF76" i="27"/>
  <c r="EF77" i="27" s="1"/>
  <c r="EE76" i="27"/>
  <c r="EE77" i="27" s="1"/>
  <c r="ED76" i="27"/>
  <c r="ED77" i="27" s="1"/>
  <c r="EC76" i="27"/>
  <c r="EB76" i="27"/>
  <c r="EA76" i="27"/>
  <c r="EA77" i="27" s="1"/>
  <c r="DZ76" i="27"/>
  <c r="DZ77" i="27" s="1"/>
  <c r="DY76" i="27"/>
  <c r="DX76" i="27"/>
  <c r="DX77" i="27" s="1"/>
  <c r="DW76" i="27"/>
  <c r="DW77" i="27" s="1"/>
  <c r="DS76" i="27"/>
  <c r="DR76" i="27"/>
  <c r="DR77" i="27" s="1"/>
  <c r="DQ76" i="27"/>
  <c r="DO76" i="27"/>
  <c r="DN76" i="27"/>
  <c r="DN77" i="27" s="1"/>
  <c r="DM76" i="27"/>
  <c r="DK76" i="27"/>
  <c r="DJ76" i="27"/>
  <c r="DJ77" i="27" s="1"/>
  <c r="DI76" i="27"/>
  <c r="DG76" i="27"/>
  <c r="DF76" i="27"/>
  <c r="DF77" i="27" s="1"/>
  <c r="DE76" i="27"/>
  <c r="DC76" i="27"/>
  <c r="DB76" i="27"/>
  <c r="DB77" i="27" s="1"/>
  <c r="DA76" i="27"/>
  <c r="CY76" i="27"/>
  <c r="CX76" i="27"/>
  <c r="CX77" i="27" s="1"/>
  <c r="CW76" i="27"/>
  <c r="CT76" i="27"/>
  <c r="CT77" i="27" s="1"/>
  <c r="CS76" i="27"/>
  <c r="CQ76" i="27"/>
  <c r="CP76" i="27"/>
  <c r="CP77" i="27" s="1"/>
  <c r="CO76" i="27"/>
  <c r="CM76" i="27"/>
  <c r="CL76" i="27"/>
  <c r="CL77" i="27" s="1"/>
  <c r="CK76" i="27"/>
  <c r="CI76" i="27"/>
  <c r="CH76" i="27"/>
  <c r="CH77" i="27" s="1"/>
  <c r="CG76" i="27"/>
  <c r="CE76" i="27"/>
  <c r="CD76" i="27"/>
  <c r="CD77" i="27" s="1"/>
  <c r="CC76" i="27"/>
  <c r="CA76" i="27"/>
  <c r="X67" i="27"/>
  <c r="Z67" i="27" s="1"/>
  <c r="AB67" i="27" s="1"/>
  <c r="AD67" i="27" s="1"/>
  <c r="AF67" i="27" s="1"/>
  <c r="AH67" i="27" s="1"/>
  <c r="AJ67" i="27" s="1"/>
  <c r="AL67" i="27" s="1"/>
  <c r="AN67" i="27" s="1"/>
  <c r="AP67" i="27" s="1"/>
  <c r="AR67" i="27" s="1"/>
  <c r="AT67" i="27" s="1"/>
  <c r="AX67" i="27" s="1"/>
  <c r="AZ67" i="27" s="1"/>
  <c r="BB67" i="27" s="1"/>
  <c r="BD67" i="27" s="1"/>
  <c r="BF67" i="27" s="1"/>
  <c r="BH67" i="27" s="1"/>
  <c r="BJ67" i="27" s="1"/>
  <c r="BL67" i="27" s="1"/>
  <c r="BN67" i="27" s="1"/>
  <c r="BP67" i="27" s="1"/>
  <c r="BR67" i="27" s="1"/>
  <c r="BT67" i="27" s="1"/>
  <c r="H67" i="27"/>
  <c r="J67" i="27" s="1"/>
  <c r="L67" i="27" s="1"/>
  <c r="N67" i="27" s="1"/>
  <c r="P67" i="27" s="1"/>
  <c r="R67" i="27" s="1"/>
  <c r="T67" i="27" s="1"/>
  <c r="D67" i="27"/>
  <c r="V67" i="27" s="1"/>
  <c r="AV67" i="27" s="1"/>
  <c r="HM66" i="27"/>
  <c r="HL66" i="27"/>
  <c r="HK66" i="27"/>
  <c r="HJ66" i="27"/>
  <c r="HI66" i="27"/>
  <c r="HH66" i="27"/>
  <c r="HG66" i="27"/>
  <c r="HF66" i="27"/>
  <c r="HE66" i="27"/>
  <c r="HD66" i="27"/>
  <c r="HC66" i="27"/>
  <c r="HB66" i="27"/>
  <c r="HA66" i="27"/>
  <c r="GZ66" i="27"/>
  <c r="GY66" i="27"/>
  <c r="GX66" i="27"/>
  <c r="GW66" i="27"/>
  <c r="GV66" i="27"/>
  <c r="GU66" i="27"/>
  <c r="GT66" i="27"/>
  <c r="GS66" i="27"/>
  <c r="GR66" i="27"/>
  <c r="GQ66" i="27"/>
  <c r="GP66" i="27"/>
  <c r="GO66" i="27"/>
  <c r="GN66" i="27"/>
  <c r="GM66" i="27"/>
  <c r="GL66" i="27"/>
  <c r="GK66" i="27"/>
  <c r="GJ66" i="27"/>
  <c r="GI66" i="27"/>
  <c r="GH66" i="27"/>
  <c r="GG66" i="27"/>
  <c r="GF66" i="27"/>
  <c r="GE66" i="27"/>
  <c r="GD66" i="27"/>
  <c r="GC66" i="27"/>
  <c r="GB66" i="27"/>
  <c r="GA66" i="27"/>
  <c r="FZ66" i="27"/>
  <c r="FY66" i="27"/>
  <c r="FX66" i="27"/>
  <c r="FW66" i="27"/>
  <c r="FU66" i="27"/>
  <c r="FT66" i="27"/>
  <c r="FS66" i="27"/>
  <c r="FR66" i="27"/>
  <c r="FQ66" i="27"/>
  <c r="FP66" i="27"/>
  <c r="FO66" i="27"/>
  <c r="FN66" i="27"/>
  <c r="FM66" i="27"/>
  <c r="FL66" i="27"/>
  <c r="FK66" i="27"/>
  <c r="FJ66" i="27"/>
  <c r="FI66" i="27"/>
  <c r="FH66" i="27"/>
  <c r="FG66" i="27"/>
  <c r="FF66" i="27"/>
  <c r="FE66" i="27"/>
  <c r="FD66" i="27"/>
  <c r="FC66" i="27"/>
  <c r="EY66" i="27"/>
  <c r="EQ66" i="27"/>
  <c r="EM66" i="27"/>
  <c r="EI66" i="27"/>
  <c r="EE66" i="27"/>
  <c r="EA66" i="27"/>
  <c r="DW66" i="27"/>
  <c r="DS66" i="27"/>
  <c r="DO66" i="27"/>
  <c r="DK66" i="27"/>
  <c r="DG66" i="27"/>
  <c r="DC66" i="27"/>
  <c r="CY66" i="27"/>
  <c r="CY67" i="27" s="1"/>
  <c r="CQ66" i="27"/>
  <c r="CM66" i="27"/>
  <c r="CI66" i="27"/>
  <c r="CE66" i="27"/>
  <c r="CA66" i="27"/>
  <c r="BZ66" i="27"/>
  <c r="BY66" i="27"/>
  <c r="BX66" i="27"/>
  <c r="BW66" i="27"/>
  <c r="BU66" i="27"/>
  <c r="BT66" i="27"/>
  <c r="BS66" i="27"/>
  <c r="BR66" i="27"/>
  <c r="BQ66" i="27"/>
  <c r="BP66" i="27"/>
  <c r="BO66" i="27"/>
  <c r="BN66" i="27"/>
  <c r="BM66" i="27"/>
  <c r="BL66" i="27"/>
  <c r="BK66" i="27"/>
  <c r="BJ66" i="27"/>
  <c r="BI66" i="27"/>
  <c r="BH66" i="27"/>
  <c r="BG66" i="27"/>
  <c r="BF66" i="27"/>
  <c r="BE66" i="27"/>
  <c r="BD66" i="27"/>
  <c r="BC66" i="27"/>
  <c r="BB66" i="27"/>
  <c r="BA66" i="27"/>
  <c r="AZ66" i="27"/>
  <c r="AY66" i="27"/>
  <c r="AX66" i="27"/>
  <c r="AW66" i="27"/>
  <c r="AV66" i="27"/>
  <c r="AU66" i="27"/>
  <c r="AT66" i="27"/>
  <c r="AS66" i="27"/>
  <c r="AR66" i="27"/>
  <c r="AQ66" i="27"/>
  <c r="AP66" i="27"/>
  <c r="AO66" i="27"/>
  <c r="AN66" i="27"/>
  <c r="AM66" i="27"/>
  <c r="AL66" i="27"/>
  <c r="AK66" i="27"/>
  <c r="AJ66" i="27"/>
  <c r="AI66" i="27"/>
  <c r="AH66" i="27"/>
  <c r="AG66" i="27"/>
  <c r="AF66" i="27"/>
  <c r="AE66" i="27"/>
  <c r="AD66" i="27"/>
  <c r="AC66" i="27"/>
  <c r="AB66" i="27"/>
  <c r="AA66" i="27"/>
  <c r="Z66" i="27"/>
  <c r="Y66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F67" i="27" s="1"/>
  <c r="E66" i="27"/>
  <c r="E67" i="27" s="1"/>
  <c r="D66" i="27"/>
  <c r="C66" i="27"/>
  <c r="FV65" i="27"/>
  <c r="FV66" i="27" s="1"/>
  <c r="FA65" i="27"/>
  <c r="EY65" i="27"/>
  <c r="EW65" i="27"/>
  <c r="ES65" i="27"/>
  <c r="ES66" i="27" s="1"/>
  <c r="EQ65" i="27"/>
  <c r="EO65" i="27"/>
  <c r="EO66" i="27" s="1"/>
  <c r="EM65" i="27"/>
  <c r="EK65" i="27"/>
  <c r="EK66" i="27" s="1"/>
  <c r="EI65" i="27"/>
  <c r="EG65" i="27"/>
  <c r="EG66" i="27" s="1"/>
  <c r="EE65" i="27"/>
  <c r="EC65" i="27"/>
  <c r="EC66" i="27" s="1"/>
  <c r="EA65" i="27"/>
  <c r="DY65" i="27"/>
  <c r="DY66" i="27" s="1"/>
  <c r="DW65" i="27"/>
  <c r="DV65" i="27"/>
  <c r="DS65" i="27"/>
  <c r="DQ65" i="27"/>
  <c r="DQ66" i="27" s="1"/>
  <c r="DO65" i="27"/>
  <c r="DM65" i="27"/>
  <c r="DM66" i="27" s="1"/>
  <c r="DL65" i="27"/>
  <c r="DL66" i="27" s="1"/>
  <c r="DK65" i="27"/>
  <c r="DI65" i="27"/>
  <c r="DI66" i="27" s="1"/>
  <c r="DG65" i="27"/>
  <c r="DE65" i="27"/>
  <c r="DE66" i="27" s="1"/>
  <c r="DC65" i="27"/>
  <c r="DA65" i="27"/>
  <c r="DA66" i="27" s="1"/>
  <c r="DA67" i="27" s="1"/>
  <c r="DC67" i="27" s="1"/>
  <c r="DE67" i="27" s="1"/>
  <c r="DG67" i="27" s="1"/>
  <c r="DI67" i="27" s="1"/>
  <c r="DK67" i="27" s="1"/>
  <c r="DM67" i="27" s="1"/>
  <c r="DO67" i="27" s="1"/>
  <c r="DQ67" i="27" s="1"/>
  <c r="DS67" i="27" s="1"/>
  <c r="DW67" i="27" s="1"/>
  <c r="DY67" i="27" s="1"/>
  <c r="EA67" i="27" s="1"/>
  <c r="EC67" i="27" s="1"/>
  <c r="EE67" i="27" s="1"/>
  <c r="EG67" i="27" s="1"/>
  <c r="EI67" i="27" s="1"/>
  <c r="EK67" i="27" s="1"/>
  <c r="EM67" i="27" s="1"/>
  <c r="EO67" i="27" s="1"/>
  <c r="EQ67" i="27" s="1"/>
  <c r="ES67" i="27" s="1"/>
  <c r="CY65" i="27"/>
  <c r="CW65" i="27"/>
  <c r="CW66" i="27" s="1"/>
  <c r="CS65" i="27"/>
  <c r="CQ65" i="27"/>
  <c r="CO65" i="27"/>
  <c r="CM65" i="27"/>
  <c r="CK65" i="27"/>
  <c r="CI65" i="27"/>
  <c r="CG65" i="27"/>
  <c r="CE65" i="27"/>
  <c r="CC65" i="27"/>
  <c r="CA65" i="27"/>
  <c r="I60" i="27"/>
  <c r="HK59" i="27"/>
  <c r="HI59" i="27"/>
  <c r="HG59" i="27"/>
  <c r="HE59" i="27"/>
  <c r="HC59" i="27"/>
  <c r="HA59" i="27"/>
  <c r="GY59" i="27"/>
  <c r="GW59" i="27"/>
  <c r="GS59" i="27"/>
  <c r="GQ59" i="27"/>
  <c r="GO59" i="27"/>
  <c r="GM59" i="27"/>
  <c r="GK59" i="27"/>
  <c r="FQ59" i="27"/>
  <c r="FC59" i="27"/>
  <c r="CQ59" i="27"/>
  <c r="AY59" i="27"/>
  <c r="AS59" i="27"/>
  <c r="AA59" i="27"/>
  <c r="W59" i="27"/>
  <c r="S59" i="27"/>
  <c r="Q59" i="27"/>
  <c r="O59" i="27"/>
  <c r="M59" i="27"/>
  <c r="K59" i="27"/>
  <c r="I59" i="27"/>
  <c r="G59" i="27"/>
  <c r="E59" i="27"/>
  <c r="E60" i="27" s="1"/>
  <c r="G60" i="27" s="1"/>
  <c r="G58" i="27"/>
  <c r="I58" i="27" s="1"/>
  <c r="K58" i="27" s="1"/>
  <c r="M58" i="27" s="1"/>
  <c r="E58" i="27"/>
  <c r="HM57" i="27"/>
  <c r="HK57" i="27"/>
  <c r="HI57" i="27"/>
  <c r="HG57" i="27"/>
  <c r="HE57" i="27"/>
  <c r="HC57" i="27"/>
  <c r="HA57" i="27"/>
  <c r="GY57" i="27"/>
  <c r="GW57" i="27"/>
  <c r="GV57" i="27"/>
  <c r="GS57" i="27"/>
  <c r="GQ57" i="27"/>
  <c r="GO57" i="27"/>
  <c r="GM57" i="27"/>
  <c r="GK57" i="27"/>
  <c r="GA57" i="27"/>
  <c r="FW57" i="27"/>
  <c r="FQ57" i="27"/>
  <c r="FA57" i="27"/>
  <c r="EV57" i="27"/>
  <c r="EK57" i="27"/>
  <c r="EA57" i="27"/>
  <c r="DV57" i="27"/>
  <c r="DQ57" i="27"/>
  <c r="DA57" i="27"/>
  <c r="CQ57" i="27"/>
  <c r="CK57" i="27"/>
  <c r="CJ57" i="27"/>
  <c r="CA57" i="27"/>
  <c r="BO57" i="27"/>
  <c r="BK57" i="27"/>
  <c r="AY57" i="27"/>
  <c r="AE57" i="27"/>
  <c r="AE58" i="27" s="1"/>
  <c r="Y57" i="27"/>
  <c r="W57" i="27"/>
  <c r="S57" i="27"/>
  <c r="Q57" i="27"/>
  <c r="O57" i="27"/>
  <c r="M57" i="27"/>
  <c r="K57" i="27"/>
  <c r="I57" i="27"/>
  <c r="G57" i="27"/>
  <c r="E57" i="27"/>
  <c r="D57" i="27"/>
  <c r="C57" i="27"/>
  <c r="HY56" i="27"/>
  <c r="HW56" i="27"/>
  <c r="HO56" i="27"/>
  <c r="HL56" i="27"/>
  <c r="HB56" i="27"/>
  <c r="GP56" i="27"/>
  <c r="GI56" i="27"/>
  <c r="GG56" i="27"/>
  <c r="GH56" i="27" s="1"/>
  <c r="GE56" i="27"/>
  <c r="GC56" i="27"/>
  <c r="GD56" i="27" s="1"/>
  <c r="GA56" i="27"/>
  <c r="FY56" i="27"/>
  <c r="FW56" i="27"/>
  <c r="FV56" i="27"/>
  <c r="FS56" i="27"/>
  <c r="FR56" i="27"/>
  <c r="FQ56" i="27"/>
  <c r="FO56" i="27"/>
  <c r="FM56" i="27"/>
  <c r="FK56" i="27"/>
  <c r="FI56" i="27"/>
  <c r="FG56" i="27"/>
  <c r="FH56" i="27" s="1"/>
  <c r="FE56" i="27"/>
  <c r="FC56" i="27"/>
  <c r="FB56" i="27"/>
  <c r="FA56" i="27"/>
  <c r="EY56" i="27"/>
  <c r="EW56" i="27"/>
  <c r="ET56" i="27"/>
  <c r="EQ56" i="27"/>
  <c r="EL56" i="27"/>
  <c r="EJ56" i="27"/>
  <c r="ED56" i="27"/>
  <c r="EB56" i="27"/>
  <c r="DS56" i="27"/>
  <c r="DR56" i="27"/>
  <c r="DQ56" i="27"/>
  <c r="DO56" i="27"/>
  <c r="DM56" i="27"/>
  <c r="DK56" i="27"/>
  <c r="DJ56" i="27"/>
  <c r="DI56" i="27"/>
  <c r="DG56" i="27"/>
  <c r="DE56" i="27"/>
  <c r="DC56" i="27"/>
  <c r="DB56" i="27"/>
  <c r="DA56" i="27"/>
  <c r="CY56" i="27"/>
  <c r="CW56" i="27"/>
  <c r="CS56" i="27"/>
  <c r="CT56" i="27" s="1"/>
  <c r="CQ56" i="27"/>
  <c r="CP56" i="27"/>
  <c r="CO56" i="27"/>
  <c r="CM56" i="27"/>
  <c r="CK56" i="27"/>
  <c r="CL56" i="27" s="1"/>
  <c r="CI56" i="27"/>
  <c r="CH56" i="27"/>
  <c r="CG56" i="27"/>
  <c r="CE56" i="27"/>
  <c r="CC56" i="27"/>
  <c r="CA56" i="27"/>
  <c r="BZ56" i="27"/>
  <c r="BY56" i="27"/>
  <c r="BW56" i="27"/>
  <c r="BS56" i="27"/>
  <c r="BR56" i="27"/>
  <c r="BQ56" i="27"/>
  <c r="BO56" i="27"/>
  <c r="BM56" i="27"/>
  <c r="BN56" i="27" s="1"/>
  <c r="BK56" i="27"/>
  <c r="BJ56" i="27"/>
  <c r="BI56" i="27"/>
  <c r="BG56" i="27"/>
  <c r="BE56" i="27"/>
  <c r="BF56" i="27" s="1"/>
  <c r="BC56" i="27"/>
  <c r="BB56" i="27"/>
  <c r="BA56" i="27"/>
  <c r="AY56" i="27"/>
  <c r="AW56" i="27"/>
  <c r="AS56" i="27"/>
  <c r="AT56" i="27" s="1"/>
  <c r="AQ56" i="27"/>
  <c r="AP56" i="27"/>
  <c r="AO56" i="27"/>
  <c r="AM56" i="27"/>
  <c r="AK56" i="27"/>
  <c r="AI56" i="27"/>
  <c r="AH56" i="27"/>
  <c r="AG56" i="27"/>
  <c r="AE56" i="27"/>
  <c r="AB56" i="27"/>
  <c r="U56" i="27"/>
  <c r="N56" i="27"/>
  <c r="F56" i="27"/>
  <c r="D56" i="27"/>
  <c r="HY55" i="27"/>
  <c r="HW55" i="27"/>
  <c r="HB55" i="27"/>
  <c r="HB59" i="27" s="1"/>
  <c r="GT55" i="27"/>
  <c r="GI55" i="27"/>
  <c r="GI59" i="27" s="1"/>
  <c r="GH55" i="27"/>
  <c r="GH59" i="27" s="1"/>
  <c r="GG55" i="27"/>
  <c r="GE55" i="27"/>
  <c r="GE59" i="27" s="1"/>
  <c r="GC55" i="27"/>
  <c r="GA55" i="27"/>
  <c r="FZ55" i="27"/>
  <c r="FY55" i="27"/>
  <c r="FY59" i="27" s="1"/>
  <c r="FW55" i="27"/>
  <c r="FU55" i="27"/>
  <c r="FS59" i="27"/>
  <c r="FO59" i="27"/>
  <c r="FI59" i="27"/>
  <c r="FB55" i="27"/>
  <c r="FB59" i="27" s="1"/>
  <c r="FA59" i="27"/>
  <c r="ES55" i="27"/>
  <c r="ER55" i="27"/>
  <c r="EQ55" i="27"/>
  <c r="EO55" i="27"/>
  <c r="EM55" i="27"/>
  <c r="EK55" i="27"/>
  <c r="EI55" i="27"/>
  <c r="EG55" i="27"/>
  <c r="EE55" i="27"/>
  <c r="EE59" i="27" s="1"/>
  <c r="EC55" i="27"/>
  <c r="EA55" i="27"/>
  <c r="DY55" i="27"/>
  <c r="DW55" i="27"/>
  <c r="DS55" i="27"/>
  <c r="DQ55" i="27"/>
  <c r="DO55" i="27"/>
  <c r="DM55" i="27"/>
  <c r="DK55" i="27"/>
  <c r="DI55" i="27"/>
  <c r="DG55" i="27"/>
  <c r="DE55" i="27"/>
  <c r="DC55" i="27"/>
  <c r="DA55" i="27"/>
  <c r="DA59" i="27" s="1"/>
  <c r="CY55" i="27"/>
  <c r="CW55" i="27"/>
  <c r="CS55" i="27"/>
  <c r="CQ55" i="27"/>
  <c r="CR55" i="27" s="1"/>
  <c r="CO55" i="27"/>
  <c r="CM55" i="27"/>
  <c r="CL55" i="27"/>
  <c r="CL59" i="27" s="1"/>
  <c r="CK55" i="27"/>
  <c r="CI55" i="27"/>
  <c r="CG55" i="27"/>
  <c r="CE55" i="27"/>
  <c r="CD55" i="27"/>
  <c r="CC55" i="27"/>
  <c r="CA55" i="27"/>
  <c r="BY55" i="27"/>
  <c r="BW55" i="27"/>
  <c r="BS55" i="27"/>
  <c r="BS59" i="27" s="1"/>
  <c r="BQ55" i="27"/>
  <c r="BO55" i="27"/>
  <c r="BO59" i="27" s="1"/>
  <c r="BM55" i="27"/>
  <c r="BK55" i="27"/>
  <c r="BK59" i="27" s="1"/>
  <c r="BI55" i="27"/>
  <c r="BG55" i="27"/>
  <c r="BG59" i="27" s="1"/>
  <c r="BE55" i="27"/>
  <c r="BE59" i="27" s="1"/>
  <c r="BC55" i="27"/>
  <c r="BC59" i="27" s="1"/>
  <c r="BA55" i="27"/>
  <c r="AY55" i="27"/>
  <c r="AW55" i="27"/>
  <c r="AS55" i="27"/>
  <c r="AR55" i="27"/>
  <c r="AQ55" i="27"/>
  <c r="AQ59" i="27" s="1"/>
  <c r="AO55" i="27"/>
  <c r="AN55" i="27"/>
  <c r="AM55" i="27"/>
  <c r="AM59" i="27" s="1"/>
  <c r="AK55" i="27"/>
  <c r="AJ55" i="27"/>
  <c r="AI55" i="27"/>
  <c r="AI59" i="27" s="1"/>
  <c r="AG55" i="27"/>
  <c r="AG59" i="27" s="1"/>
  <c r="AF55" i="27"/>
  <c r="AE55" i="27"/>
  <c r="AE59" i="27" s="1"/>
  <c r="AC55" i="27"/>
  <c r="AC59" i="27" s="1"/>
  <c r="AB55" i="27"/>
  <c r="AB59" i="27" s="1"/>
  <c r="AA55" i="27"/>
  <c r="AA57" i="27" s="1"/>
  <c r="Y55" i="27"/>
  <c r="Y59" i="27" s="1"/>
  <c r="X55" i="27"/>
  <c r="W55" i="27"/>
  <c r="HY54" i="27"/>
  <c r="HW54" i="27"/>
  <c r="HJ54" i="27"/>
  <c r="HD54" i="27"/>
  <c r="GJ54" i="27"/>
  <c r="GI57" i="27"/>
  <c r="GE57" i="27"/>
  <c r="GB54" i="27"/>
  <c r="FX54" i="27"/>
  <c r="FV54" i="27"/>
  <c r="FT54" i="27"/>
  <c r="FS54" i="27"/>
  <c r="FS57" i="27" s="1"/>
  <c r="FQ54" i="27"/>
  <c r="FO54" i="27"/>
  <c r="FO57" i="27" s="1"/>
  <c r="FM54" i="27"/>
  <c r="FL54" i="27"/>
  <c r="FK54" i="27"/>
  <c r="FI54" i="27"/>
  <c r="FH54" i="27"/>
  <c r="FG54" i="27"/>
  <c r="FE54" i="27"/>
  <c r="FD54" i="27"/>
  <c r="FC54" i="27"/>
  <c r="FC57" i="27" s="1"/>
  <c r="FA54" i="27"/>
  <c r="EY54" i="27"/>
  <c r="EY57" i="27" s="1"/>
  <c r="EW54" i="27"/>
  <c r="EU54" i="27"/>
  <c r="ES54" i="27"/>
  <c r="EQ54" i="27"/>
  <c r="EO54" i="27"/>
  <c r="EM54" i="27"/>
  <c r="EK54" i="27"/>
  <c r="EI54" i="27"/>
  <c r="EG54" i="27"/>
  <c r="EE54" i="27"/>
  <c r="EC54" i="27"/>
  <c r="EB54" i="27"/>
  <c r="EA54" i="27"/>
  <c r="DY54" i="27"/>
  <c r="DW54" i="27"/>
  <c r="DS54" i="27"/>
  <c r="DQ54" i="27"/>
  <c r="DO54" i="27"/>
  <c r="DM54" i="27"/>
  <c r="DM57" i="27" s="1"/>
  <c r="DK54" i="27"/>
  <c r="DI54" i="27"/>
  <c r="DI57" i="27" s="1"/>
  <c r="DG54" i="27"/>
  <c r="DE54" i="27"/>
  <c r="DC54" i="27"/>
  <c r="DA54" i="27"/>
  <c r="CY54" i="27"/>
  <c r="CW54" i="27"/>
  <c r="CT54" i="27"/>
  <c r="CS54" i="27"/>
  <c r="CQ54" i="27"/>
  <c r="CO54" i="27"/>
  <c r="CM54" i="27"/>
  <c r="CL54" i="27"/>
  <c r="CK54" i="27"/>
  <c r="CJ54" i="27"/>
  <c r="CI54" i="27"/>
  <c r="CH54" i="27"/>
  <c r="CG54" i="27"/>
  <c r="CE54" i="27"/>
  <c r="CC54" i="27"/>
  <c r="CA54" i="27"/>
  <c r="BY54" i="27"/>
  <c r="BW54" i="27"/>
  <c r="BT54" i="27"/>
  <c r="BS54" i="27"/>
  <c r="BS57" i="27" s="1"/>
  <c r="BQ54" i="27"/>
  <c r="BO54" i="27"/>
  <c r="BM54" i="27"/>
  <c r="BL54" i="27"/>
  <c r="BK54" i="27"/>
  <c r="BI54" i="27"/>
  <c r="BI57" i="27" s="1"/>
  <c r="BH54" i="27"/>
  <c r="BG54" i="27"/>
  <c r="BG57" i="27" s="1"/>
  <c r="BE54" i="27"/>
  <c r="BD54" i="27"/>
  <c r="BC54" i="27"/>
  <c r="BC57" i="27" s="1"/>
  <c r="BA54" i="27"/>
  <c r="AY54" i="27"/>
  <c r="AW54" i="27"/>
  <c r="AU54" i="27"/>
  <c r="AS54" i="27"/>
  <c r="AQ54" i="27"/>
  <c r="AQ57" i="27" s="1"/>
  <c r="AO54" i="27"/>
  <c r="AM54" i="27"/>
  <c r="AK54" i="27"/>
  <c r="AJ54" i="27"/>
  <c r="AI54" i="27"/>
  <c r="AI57" i="27" s="1"/>
  <c r="AG54" i="27"/>
  <c r="HO54" i="27" s="1"/>
  <c r="HY53" i="27"/>
  <c r="HW53" i="27"/>
  <c r="HY52" i="27"/>
  <c r="HW52" i="27"/>
  <c r="HY51" i="27"/>
  <c r="HW51" i="27"/>
  <c r="HY50" i="27"/>
  <c r="HW50" i="27"/>
  <c r="HY49" i="27"/>
  <c r="HW49" i="27"/>
  <c r="HY48" i="27"/>
  <c r="HW48" i="27"/>
  <c r="HP48" i="27"/>
  <c r="HO48" i="27"/>
  <c r="HY47" i="27"/>
  <c r="HW47" i="27"/>
  <c r="HY46" i="27"/>
  <c r="HW46" i="27"/>
  <c r="GX56" i="27" s="1"/>
  <c r="HY45" i="27"/>
  <c r="DU54" i="27" s="1"/>
  <c r="HW45" i="27"/>
  <c r="HY44" i="27"/>
  <c r="HW44" i="27"/>
  <c r="HP44" i="27"/>
  <c r="HO44" i="27"/>
  <c r="C44" i="27"/>
  <c r="HY43" i="27"/>
  <c r="HW43" i="27"/>
  <c r="GV43" i="27"/>
  <c r="GU43" i="27"/>
  <c r="FV43" i="27"/>
  <c r="EV43" i="27"/>
  <c r="FU43" i="27" s="1"/>
  <c r="EI43" i="27"/>
  <c r="EG43" i="27"/>
  <c r="EE43" i="27"/>
  <c r="EC43" i="27"/>
  <c r="EA43" i="27"/>
  <c r="DV43" i="27" s="1"/>
  <c r="EU43" i="27" s="1"/>
  <c r="DY43" i="27"/>
  <c r="DW43" i="27"/>
  <c r="DS43" i="27"/>
  <c r="DQ43" i="27"/>
  <c r="DO43" i="27"/>
  <c r="DM43" i="27"/>
  <c r="DK43" i="27"/>
  <c r="DI43" i="27"/>
  <c r="DG43" i="27"/>
  <c r="DE43" i="27"/>
  <c r="CV43" i="27" s="1"/>
  <c r="DU43" i="27" s="1"/>
  <c r="DC43" i="27"/>
  <c r="DA43" i="27"/>
  <c r="CU43" i="27"/>
  <c r="BV43" i="27"/>
  <c r="AV43" i="27"/>
  <c r="V43" i="27"/>
  <c r="D43" i="27"/>
  <c r="HY42" i="27"/>
  <c r="HW42" i="27"/>
  <c r="HP42" i="27"/>
  <c r="HO42" i="27"/>
  <c r="HM42" i="27"/>
  <c r="GV42" i="27"/>
  <c r="GI42" i="27"/>
  <c r="GG42" i="27"/>
  <c r="GE42" i="27"/>
  <c r="GC42" i="27"/>
  <c r="GA42" i="27"/>
  <c r="FY42" i="27"/>
  <c r="FW42" i="27"/>
  <c r="FT42" i="27"/>
  <c r="FT41" i="27" s="1"/>
  <c r="FS42" i="27"/>
  <c r="FQ42" i="27"/>
  <c r="FQ41" i="27" s="1"/>
  <c r="FO42" i="27"/>
  <c r="FM42" i="27"/>
  <c r="FK42" i="27"/>
  <c r="FI42" i="27"/>
  <c r="FG42" i="27"/>
  <c r="FG41" i="27" s="1"/>
  <c r="FE42" i="27"/>
  <c r="FD42" i="27"/>
  <c r="FD41" i="27" s="1"/>
  <c r="FC42" i="27"/>
  <c r="FC41" i="27" s="1"/>
  <c r="FA42" i="27"/>
  <c r="EY42" i="27"/>
  <c r="EW42" i="27"/>
  <c r="ES42" i="27"/>
  <c r="EQ42" i="27"/>
  <c r="EO42" i="27"/>
  <c r="EM42" i="27"/>
  <c r="EK42" i="27"/>
  <c r="EK41" i="27" s="1"/>
  <c r="EI42" i="27"/>
  <c r="EJ42" i="27" s="1"/>
  <c r="EJ41" i="27" s="1"/>
  <c r="EG42" i="27"/>
  <c r="EE42" i="27"/>
  <c r="EC42" i="27"/>
  <c r="EA42" i="27"/>
  <c r="DY42" i="27"/>
  <c r="DW42" i="27"/>
  <c r="DS42" i="27"/>
  <c r="DQ42" i="27"/>
  <c r="DO42" i="27"/>
  <c r="DM42" i="27"/>
  <c r="DK42" i="27"/>
  <c r="DK41" i="27" s="1"/>
  <c r="DI42" i="27"/>
  <c r="DG42" i="27"/>
  <c r="DG41" i="27" s="1"/>
  <c r="DE42" i="27"/>
  <c r="DC42" i="27"/>
  <c r="DA42" i="27"/>
  <c r="DA41" i="27" s="1"/>
  <c r="CY42" i="27"/>
  <c r="CW42" i="27"/>
  <c r="CS42" i="27"/>
  <c r="CQ42" i="27"/>
  <c r="CQ41" i="27" s="1"/>
  <c r="CO42" i="27"/>
  <c r="CO41" i="27" s="1"/>
  <c r="CM42" i="27"/>
  <c r="CK42" i="27"/>
  <c r="CI42" i="27"/>
  <c r="CG42" i="27"/>
  <c r="CE42" i="27"/>
  <c r="CC42" i="27"/>
  <c r="CA42" i="27"/>
  <c r="BY42" i="27"/>
  <c r="BY41" i="27" s="1"/>
  <c r="BW42" i="27"/>
  <c r="BS42" i="27"/>
  <c r="BQ42" i="27"/>
  <c r="BP42" i="27"/>
  <c r="BP41" i="27" s="1"/>
  <c r="BO42" i="27"/>
  <c r="BO41" i="27" s="1"/>
  <c r="BM42" i="27"/>
  <c r="BK42" i="27"/>
  <c r="BI42" i="27"/>
  <c r="BG42" i="27"/>
  <c r="BE42" i="27"/>
  <c r="BC42" i="27"/>
  <c r="BA42" i="27"/>
  <c r="AZ42" i="27"/>
  <c r="AZ41" i="27" s="1"/>
  <c r="AY42" i="27"/>
  <c r="AY41" i="27" s="1"/>
  <c r="AW42" i="27"/>
  <c r="AS42" i="27"/>
  <c r="AS41" i="27" s="1"/>
  <c r="AQ42" i="27"/>
  <c r="AO42" i="27"/>
  <c r="AM42" i="27"/>
  <c r="AH42" i="27"/>
  <c r="AH41" i="27" s="1"/>
  <c r="D42" i="27"/>
  <c r="U42" i="27" s="1"/>
  <c r="HY41" i="27"/>
  <c r="HW41" i="27"/>
  <c r="HK41" i="27"/>
  <c r="HI41" i="27"/>
  <c r="HG41" i="27"/>
  <c r="HE41" i="27"/>
  <c r="HC41" i="27"/>
  <c r="HA41" i="27"/>
  <c r="GY41" i="27"/>
  <c r="GW41" i="27"/>
  <c r="GS41" i="27"/>
  <c r="GQ41" i="27"/>
  <c r="GO41" i="27"/>
  <c r="GM41" i="27"/>
  <c r="GK41" i="27"/>
  <c r="GG41" i="27"/>
  <c r="GA41" i="27"/>
  <c r="FW41" i="27"/>
  <c r="FS41" i="27"/>
  <c r="FO41" i="27"/>
  <c r="FK41" i="27"/>
  <c r="FE41" i="27"/>
  <c r="FA41" i="27"/>
  <c r="EQ41" i="27"/>
  <c r="EO41" i="27"/>
  <c r="EM41" i="27"/>
  <c r="EI41" i="27"/>
  <c r="EE41" i="27"/>
  <c r="EA41" i="27"/>
  <c r="DY41" i="27"/>
  <c r="DO41" i="27"/>
  <c r="DM41" i="27"/>
  <c r="DI41" i="27"/>
  <c r="DE41" i="27"/>
  <c r="CY41" i="27"/>
  <c r="CS41" i="27"/>
  <c r="CM41" i="27"/>
  <c r="CI41" i="27"/>
  <c r="CE41" i="27"/>
  <c r="CC41" i="27"/>
  <c r="BS41" i="27"/>
  <c r="BQ41" i="27"/>
  <c r="BM41" i="27"/>
  <c r="BI41" i="27"/>
  <c r="BE41" i="27"/>
  <c r="BC41" i="27"/>
  <c r="BA41" i="27"/>
  <c r="AW41" i="27"/>
  <c r="AQ41" i="27"/>
  <c r="AM41" i="27"/>
  <c r="AK41" i="27"/>
  <c r="AI41" i="27"/>
  <c r="AG41" i="27"/>
  <c r="AE41" i="27"/>
  <c r="AC41" i="27"/>
  <c r="AA41" i="27"/>
  <c r="Y41" i="27"/>
  <c r="W41" i="27"/>
  <c r="S41" i="27"/>
  <c r="Q41" i="27"/>
  <c r="O41" i="27"/>
  <c r="M41" i="27"/>
  <c r="K41" i="27"/>
  <c r="I41" i="27"/>
  <c r="G41" i="27"/>
  <c r="E41" i="27"/>
  <c r="HY40" i="27"/>
  <c r="HW40" i="27"/>
  <c r="HA40" i="27"/>
  <c r="GY40" i="27"/>
  <c r="GW40" i="27"/>
  <c r="GS40" i="27"/>
  <c r="GQ40" i="27"/>
  <c r="GO40" i="27"/>
  <c r="GM40" i="27"/>
  <c r="GK40" i="27"/>
  <c r="GI40" i="27"/>
  <c r="GG40" i="27"/>
  <c r="GE40" i="27"/>
  <c r="GC40" i="27"/>
  <c r="GA40" i="27"/>
  <c r="FY40" i="27"/>
  <c r="FW40" i="27"/>
  <c r="GU40" i="27"/>
  <c r="FS40" i="27"/>
  <c r="FQ40" i="27"/>
  <c r="FO40" i="27"/>
  <c r="FM40" i="27"/>
  <c r="FK40" i="27"/>
  <c r="FI40" i="27"/>
  <c r="FG40" i="27"/>
  <c r="FE40" i="27"/>
  <c r="FC40" i="27"/>
  <c r="FA40" i="27"/>
  <c r="EY40" i="27"/>
  <c r="EW40" i="27"/>
  <c r="ES40" i="27"/>
  <c r="EQ40" i="27"/>
  <c r="ER40" i="27" s="1"/>
  <c r="EO40" i="27"/>
  <c r="EM40" i="27"/>
  <c r="EK40" i="27"/>
  <c r="EI40" i="27"/>
  <c r="EJ40" i="27" s="1"/>
  <c r="EG40" i="27"/>
  <c r="EE40" i="27"/>
  <c r="EC40" i="27"/>
  <c r="EA40" i="27"/>
  <c r="DU40" i="27"/>
  <c r="DT40" i="27"/>
  <c r="DN40" i="27"/>
  <c r="CX40" i="27"/>
  <c r="CJ40" i="27"/>
  <c r="CD40" i="27"/>
  <c r="CU40" i="27"/>
  <c r="BU40" i="27"/>
  <c r="AU40" i="27"/>
  <c r="D40" i="27"/>
  <c r="U40" i="27" s="1"/>
  <c r="HY39" i="27"/>
  <c r="HW39" i="27"/>
  <c r="HA39" i="27"/>
  <c r="GY39" i="27"/>
  <c r="GW39" i="27"/>
  <c r="GS39" i="27"/>
  <c r="GQ39" i="27"/>
  <c r="GQ38" i="27" s="1"/>
  <c r="GO39" i="27"/>
  <c r="GM39" i="27"/>
  <c r="GK39" i="27"/>
  <c r="GK38" i="27" s="1"/>
  <c r="GI39" i="27"/>
  <c r="GG39" i="27"/>
  <c r="GE39" i="27"/>
  <c r="GC39" i="27"/>
  <c r="GA39" i="27"/>
  <c r="GA38" i="27" s="1"/>
  <c r="FY39" i="27"/>
  <c r="FW39" i="27"/>
  <c r="FS39" i="27"/>
  <c r="FQ39" i="27"/>
  <c r="FO39" i="27"/>
  <c r="FM39" i="27"/>
  <c r="FK39" i="27"/>
  <c r="FI39" i="27"/>
  <c r="FG39" i="27"/>
  <c r="FE39" i="27"/>
  <c r="FC39" i="27"/>
  <c r="FA39" i="27"/>
  <c r="EY39" i="27"/>
  <c r="EW39" i="27"/>
  <c r="ES39" i="27"/>
  <c r="EQ39" i="27"/>
  <c r="EO39" i="27"/>
  <c r="EM39" i="27"/>
  <c r="EK39" i="27"/>
  <c r="EI39" i="27"/>
  <c r="EG39" i="27"/>
  <c r="EE39" i="27"/>
  <c r="EC39" i="27"/>
  <c r="EA39" i="27"/>
  <c r="DY39" i="27"/>
  <c r="DW39" i="27"/>
  <c r="DS39" i="27"/>
  <c r="DQ39" i="27"/>
  <c r="DO39" i="27"/>
  <c r="DM39" i="27"/>
  <c r="DK39" i="27"/>
  <c r="DI39" i="27"/>
  <c r="DI38" i="27" s="1"/>
  <c r="DH39" i="27"/>
  <c r="DG39" i="27"/>
  <c r="DE39" i="27"/>
  <c r="DC39" i="27"/>
  <c r="DA39" i="27"/>
  <c r="CZ39" i="27"/>
  <c r="CY39" i="27"/>
  <c r="CW39" i="27"/>
  <c r="CS39" i="27"/>
  <c r="CQ39" i="27"/>
  <c r="CO39" i="27"/>
  <c r="CP39" i="27" s="1"/>
  <c r="CM39" i="27"/>
  <c r="CK39" i="27"/>
  <c r="CI39" i="27"/>
  <c r="CG39" i="27"/>
  <c r="CE39" i="27"/>
  <c r="CC39" i="27"/>
  <c r="CA39" i="27"/>
  <c r="BY39" i="27"/>
  <c r="BW39" i="27"/>
  <c r="BS38" i="27"/>
  <c r="BG38" i="27"/>
  <c r="BC38" i="27"/>
  <c r="AS39" i="27"/>
  <c r="AQ39" i="27"/>
  <c r="AO39" i="27"/>
  <c r="AM39" i="27"/>
  <c r="AK39" i="27"/>
  <c r="AI39" i="27"/>
  <c r="U39" i="27"/>
  <c r="D39" i="27"/>
  <c r="HK38" i="27"/>
  <c r="HI38" i="27"/>
  <c r="HG38" i="27"/>
  <c r="HE38" i="27"/>
  <c r="HC38" i="27"/>
  <c r="HA38" i="27"/>
  <c r="GY38" i="27"/>
  <c r="GW38" i="27"/>
  <c r="GS38" i="27"/>
  <c r="GM38" i="27"/>
  <c r="GI38" i="27"/>
  <c r="GG38" i="27"/>
  <c r="GE38" i="27"/>
  <c r="GC38" i="27"/>
  <c r="FY38" i="27"/>
  <c r="FW38" i="27"/>
  <c r="FM38" i="27"/>
  <c r="FE38" i="27"/>
  <c r="EY38" i="27"/>
  <c r="EW38" i="27"/>
  <c r="EO38" i="27"/>
  <c r="EM38" i="27"/>
  <c r="EG38" i="27"/>
  <c r="EE38" i="27"/>
  <c r="DY38" i="27"/>
  <c r="DW38" i="27"/>
  <c r="DQ38" i="27"/>
  <c r="DO38" i="27"/>
  <c r="DG38" i="27"/>
  <c r="DE38" i="27"/>
  <c r="DA38" i="27"/>
  <c r="CY38" i="27"/>
  <c r="CW38" i="27"/>
  <c r="CS38" i="27"/>
  <c r="CQ38" i="27"/>
  <c r="CK38" i="27"/>
  <c r="CI38" i="27"/>
  <c r="CE38" i="27"/>
  <c r="CC38" i="27"/>
  <c r="CA38" i="27"/>
  <c r="BY38" i="27"/>
  <c r="BW38" i="27"/>
  <c r="BO38" i="27"/>
  <c r="BM38" i="27"/>
  <c r="BK38" i="27"/>
  <c r="BE38" i="27"/>
  <c r="AW38" i="27"/>
  <c r="AO38" i="27"/>
  <c r="AM38" i="27"/>
  <c r="AG38" i="27"/>
  <c r="AE38" i="27"/>
  <c r="AC38" i="27"/>
  <c r="AA38" i="27"/>
  <c r="Y38" i="27"/>
  <c r="W38" i="27"/>
  <c r="S38" i="27"/>
  <c r="Q38" i="27"/>
  <c r="O38" i="27"/>
  <c r="M38" i="27"/>
  <c r="K38" i="27"/>
  <c r="I38" i="27"/>
  <c r="G38" i="27"/>
  <c r="E38" i="27"/>
  <c r="HP37" i="27"/>
  <c r="HO37" i="27"/>
  <c r="GV37" i="27"/>
  <c r="GA37" i="27"/>
  <c r="FY37" i="27"/>
  <c r="FW37" i="27"/>
  <c r="FS37" i="27"/>
  <c r="FQ37" i="27"/>
  <c r="FO37" i="27"/>
  <c r="FM37" i="27"/>
  <c r="FK37" i="27"/>
  <c r="FI37" i="27"/>
  <c r="FG37" i="27"/>
  <c r="FE37" i="27"/>
  <c r="FC37" i="27"/>
  <c r="FA37" i="27"/>
  <c r="EY37" i="27"/>
  <c r="EW37" i="27"/>
  <c r="ES37" i="27"/>
  <c r="EQ37" i="27"/>
  <c r="EO37" i="27"/>
  <c r="EM37" i="27"/>
  <c r="EK37" i="27"/>
  <c r="EI37" i="27"/>
  <c r="EI36" i="27" s="1"/>
  <c r="EG37" i="27"/>
  <c r="EE37" i="27"/>
  <c r="ED37" i="27"/>
  <c r="ED36" i="27" s="1"/>
  <c r="EA37" i="27"/>
  <c r="DY37" i="27"/>
  <c r="DW37" i="27"/>
  <c r="DS37" i="27"/>
  <c r="DQ37" i="27"/>
  <c r="DO37" i="27"/>
  <c r="DM37" i="27"/>
  <c r="DN37" i="27" s="1"/>
  <c r="DN36" i="27" s="1"/>
  <c r="DK37" i="27"/>
  <c r="DI37" i="27"/>
  <c r="DG37" i="27"/>
  <c r="DE37" i="27"/>
  <c r="DC37" i="27"/>
  <c r="CU37" i="27"/>
  <c r="CR37" i="27"/>
  <c r="CR36" i="27" s="1"/>
  <c r="CD37" i="27"/>
  <c r="CD36" i="27" s="1"/>
  <c r="BZ37" i="27"/>
  <c r="BZ36" i="27" s="1"/>
  <c r="BV37" i="27"/>
  <c r="AV37" i="27"/>
  <c r="BU37" i="27" s="1"/>
  <c r="AF37" i="27"/>
  <c r="V37" i="27"/>
  <c r="AU37" i="27" s="1"/>
  <c r="U37" i="27"/>
  <c r="J37" i="27"/>
  <c r="J36" i="27" s="1"/>
  <c r="D37" i="27"/>
  <c r="HK36" i="27"/>
  <c r="HI36" i="27"/>
  <c r="HG36" i="27"/>
  <c r="HE36" i="27"/>
  <c r="HC36" i="27"/>
  <c r="HA36" i="27"/>
  <c r="GY36" i="27"/>
  <c r="GW36" i="27"/>
  <c r="GS36" i="27"/>
  <c r="GQ36" i="27"/>
  <c r="GO36" i="27"/>
  <c r="GM36" i="27"/>
  <c r="GK36" i="27"/>
  <c r="GI36" i="27"/>
  <c r="GG36" i="27"/>
  <c r="GE36" i="27"/>
  <c r="GC36" i="27"/>
  <c r="GA36" i="27"/>
  <c r="FY36" i="27"/>
  <c r="FW36" i="27"/>
  <c r="FS36" i="27"/>
  <c r="FQ36" i="27"/>
  <c r="FO36" i="27"/>
  <c r="FM36" i="27"/>
  <c r="FK36" i="27"/>
  <c r="FI36" i="27"/>
  <c r="FG36" i="27"/>
  <c r="FE36" i="27"/>
  <c r="FC36" i="27"/>
  <c r="FA36" i="27"/>
  <c r="EW36" i="27"/>
  <c r="ES36" i="27"/>
  <c r="EO36" i="27"/>
  <c r="EM36" i="27"/>
  <c r="EK36" i="27"/>
  <c r="EG36" i="27"/>
  <c r="EE36" i="27"/>
  <c r="EC36" i="27"/>
  <c r="EA36" i="27"/>
  <c r="DY36" i="27"/>
  <c r="DW36" i="27"/>
  <c r="DS36" i="27"/>
  <c r="DQ36" i="27"/>
  <c r="DO36" i="27"/>
  <c r="DM36" i="27"/>
  <c r="DK36" i="27"/>
  <c r="DI36" i="27"/>
  <c r="DG36" i="27"/>
  <c r="DE36" i="27"/>
  <c r="DC36" i="27"/>
  <c r="DA36" i="27"/>
  <c r="CY36" i="27"/>
  <c r="CW36" i="27"/>
  <c r="CS36" i="27"/>
  <c r="CQ36" i="27"/>
  <c r="CO36" i="27"/>
  <c r="CM36" i="27"/>
  <c r="CK36" i="27"/>
  <c r="CI36" i="27"/>
  <c r="CG36" i="27"/>
  <c r="CE36" i="27"/>
  <c r="CC36" i="27"/>
  <c r="CA36" i="27"/>
  <c r="BY36" i="27"/>
  <c r="BW36" i="27"/>
  <c r="BS36" i="27"/>
  <c r="BQ36" i="27"/>
  <c r="BO36" i="27"/>
  <c r="BM36" i="27"/>
  <c r="BK36" i="27"/>
  <c r="BI36" i="27"/>
  <c r="BG36" i="27"/>
  <c r="BE36" i="27"/>
  <c r="BC36" i="27"/>
  <c r="BA36" i="27"/>
  <c r="AY36" i="27"/>
  <c r="AW36" i="27"/>
  <c r="AS36" i="27"/>
  <c r="AQ36" i="27"/>
  <c r="AO36" i="27"/>
  <c r="AM36" i="27"/>
  <c r="AK36" i="27"/>
  <c r="AI36" i="27"/>
  <c r="AG36" i="27"/>
  <c r="AF36" i="27"/>
  <c r="AE36" i="27"/>
  <c r="AD36" i="27"/>
  <c r="AC36" i="27"/>
  <c r="AA36" i="27"/>
  <c r="Y36" i="27"/>
  <c r="W36" i="27"/>
  <c r="S36" i="27"/>
  <c r="Q36" i="27"/>
  <c r="O36" i="27"/>
  <c r="M36" i="27"/>
  <c r="K36" i="27"/>
  <c r="I36" i="27"/>
  <c r="G36" i="27"/>
  <c r="E36" i="27"/>
  <c r="GZ35" i="27"/>
  <c r="GV35" i="27"/>
  <c r="HM35" i="27" s="1"/>
  <c r="GL35" i="27"/>
  <c r="GA35" i="27"/>
  <c r="GB35" i="27" s="1"/>
  <c r="FY35" i="27"/>
  <c r="FW35" i="27"/>
  <c r="FS35" i="27"/>
  <c r="FT35" i="27" s="1"/>
  <c r="FQ35" i="27"/>
  <c r="FO35" i="27"/>
  <c r="FM35" i="27"/>
  <c r="FK35" i="27"/>
  <c r="FL35" i="27" s="1"/>
  <c r="FI35" i="27"/>
  <c r="FG35" i="27"/>
  <c r="FE35" i="27"/>
  <c r="FC35" i="27"/>
  <c r="FD35" i="27" s="1"/>
  <c r="FA35" i="27"/>
  <c r="EY35" i="27"/>
  <c r="EY33" i="27" s="1"/>
  <c r="EW35" i="27"/>
  <c r="ES35" i="27"/>
  <c r="EQ35" i="27"/>
  <c r="EO35" i="27"/>
  <c r="EM35" i="27"/>
  <c r="EN35" i="27" s="1"/>
  <c r="EK35" i="27"/>
  <c r="EI35" i="27"/>
  <c r="EG35" i="27"/>
  <c r="EE35" i="27"/>
  <c r="EF35" i="27" s="1"/>
  <c r="EC35" i="27"/>
  <c r="EA35" i="27"/>
  <c r="DY35" i="27"/>
  <c r="DW35" i="27"/>
  <c r="DS35" i="27"/>
  <c r="DQ35" i="27"/>
  <c r="DO35" i="27"/>
  <c r="DM35" i="27"/>
  <c r="DM33" i="27" s="1"/>
  <c r="DK35" i="27"/>
  <c r="DI35" i="27"/>
  <c r="DG35" i="27"/>
  <c r="DE35" i="27"/>
  <c r="DC35" i="27"/>
  <c r="DA35" i="27"/>
  <c r="CY35" i="27"/>
  <c r="CW35" i="27"/>
  <c r="CS35" i="27"/>
  <c r="CQ35" i="27"/>
  <c r="CO35" i="27"/>
  <c r="CM35" i="27"/>
  <c r="CM33" i="27" s="1"/>
  <c r="CK35" i="27"/>
  <c r="CI35" i="27"/>
  <c r="CG35" i="27"/>
  <c r="CE35" i="27"/>
  <c r="CC35" i="27"/>
  <c r="CA35" i="27"/>
  <c r="CB35" i="27" s="1"/>
  <c r="BY35" i="27"/>
  <c r="BZ35" i="27" s="1"/>
  <c r="BW35" i="27"/>
  <c r="BW33" i="27" s="1"/>
  <c r="BT35" i="27"/>
  <c r="BO33" i="27"/>
  <c r="BM35" i="27"/>
  <c r="BL35" i="27"/>
  <c r="BD35" i="27"/>
  <c r="AY33" i="27"/>
  <c r="AN35" i="27"/>
  <c r="AI35" i="27"/>
  <c r="AG35" i="27"/>
  <c r="AE35" i="27"/>
  <c r="AB35" i="27"/>
  <c r="U35" i="27"/>
  <c r="R35" i="27"/>
  <c r="N35" i="27"/>
  <c r="D35" i="27"/>
  <c r="HQ34" i="27"/>
  <c r="HP34" i="27"/>
  <c r="HO34" i="27"/>
  <c r="HM34" i="27"/>
  <c r="GV34" i="27"/>
  <c r="GU34" i="27"/>
  <c r="FV34" i="27"/>
  <c r="HN34" i="27" s="1"/>
  <c r="FU34" i="27"/>
  <c r="EV34" i="27"/>
  <c r="EU34" i="27"/>
  <c r="DX34" i="27"/>
  <c r="DV34" i="27"/>
  <c r="DU34" i="27"/>
  <c r="DN34" i="27"/>
  <c r="DJ34" i="27"/>
  <c r="CX34" i="27"/>
  <c r="CV34" i="27"/>
  <c r="CU34" i="27"/>
  <c r="CN34" i="27"/>
  <c r="CJ34" i="27"/>
  <c r="BV34" i="27"/>
  <c r="BU34" i="27"/>
  <c r="AV34" i="27"/>
  <c r="AU34" i="27"/>
  <c r="V34" i="27"/>
  <c r="U34" i="27"/>
  <c r="J34" i="27"/>
  <c r="D34" i="27"/>
  <c r="HK33" i="27"/>
  <c r="HI33" i="27"/>
  <c r="HG33" i="27"/>
  <c r="HE33" i="27"/>
  <c r="HC33" i="27"/>
  <c r="HA33" i="27"/>
  <c r="GY33" i="27"/>
  <c r="GY46" i="27" s="1"/>
  <c r="GW33" i="27"/>
  <c r="GS33" i="27"/>
  <c r="GQ33" i="27"/>
  <c r="GO33" i="27"/>
  <c r="GM33" i="27"/>
  <c r="GK33" i="27"/>
  <c r="GI33" i="27"/>
  <c r="GG33" i="27"/>
  <c r="GE33" i="27"/>
  <c r="GC33" i="27"/>
  <c r="FW33" i="27"/>
  <c r="FO33" i="27"/>
  <c r="FM33" i="27"/>
  <c r="FG33" i="27"/>
  <c r="FE33" i="27"/>
  <c r="FC33" i="27"/>
  <c r="EW33" i="27"/>
  <c r="EQ33" i="27"/>
  <c r="EO33" i="27"/>
  <c r="EI33" i="27"/>
  <c r="EG33" i="27"/>
  <c r="EE33" i="27"/>
  <c r="EA33" i="27"/>
  <c r="DY33" i="27"/>
  <c r="DS33" i="27"/>
  <c r="DQ33" i="27"/>
  <c r="DK33" i="27"/>
  <c r="DI33" i="27"/>
  <c r="DG33" i="27"/>
  <c r="DC33" i="27"/>
  <c r="DA33" i="27"/>
  <c r="CW33" i="27"/>
  <c r="CS33" i="27"/>
  <c r="CQ33" i="27"/>
  <c r="CO33" i="27"/>
  <c r="CK33" i="27"/>
  <c r="CE33" i="27"/>
  <c r="CC33" i="27"/>
  <c r="CA33" i="27"/>
  <c r="BS33" i="27"/>
  <c r="BM33" i="27"/>
  <c r="BG33" i="27"/>
  <c r="BE33" i="27"/>
  <c r="BC33" i="27"/>
  <c r="AW33" i="27"/>
  <c r="AQ33" i="27"/>
  <c r="AO33" i="27"/>
  <c r="AI33" i="27"/>
  <c r="AG33" i="27"/>
  <c r="AE33" i="27"/>
  <c r="AC33" i="27"/>
  <c r="AA33" i="27"/>
  <c r="Y33" i="27"/>
  <c r="W33" i="27"/>
  <c r="S33" i="27"/>
  <c r="Q33" i="27"/>
  <c r="O33" i="27"/>
  <c r="M33" i="27"/>
  <c r="K33" i="27"/>
  <c r="I33" i="27"/>
  <c r="G33" i="27"/>
  <c r="E33" i="27"/>
  <c r="GV32" i="27"/>
  <c r="GA32" i="27"/>
  <c r="FY32" i="27"/>
  <c r="FY29" i="27" s="1"/>
  <c r="FW32" i="27"/>
  <c r="FS32" i="27"/>
  <c r="FQ32" i="27"/>
  <c r="FO32" i="27"/>
  <c r="FM32" i="27"/>
  <c r="FK32" i="27"/>
  <c r="FI32" i="27"/>
  <c r="FG32" i="27"/>
  <c r="FE32" i="27"/>
  <c r="FC32" i="27"/>
  <c r="FA32" i="27"/>
  <c r="EY32" i="27"/>
  <c r="EX32" i="27"/>
  <c r="EW32" i="27"/>
  <c r="ES32" i="27"/>
  <c r="ET32" i="27" s="1"/>
  <c r="EQ32" i="27"/>
  <c r="EO32" i="27"/>
  <c r="EM32" i="27"/>
  <c r="EL32" i="27"/>
  <c r="EK32" i="27"/>
  <c r="EI32" i="27"/>
  <c r="EG32" i="27"/>
  <c r="EH32" i="27" s="1"/>
  <c r="EE32" i="27"/>
  <c r="EC32" i="27"/>
  <c r="ED32" i="27" s="1"/>
  <c r="EA32" i="27"/>
  <c r="EB32" i="27" s="1"/>
  <c r="DY32" i="27"/>
  <c r="DW32" i="27"/>
  <c r="DX32" i="27" s="1"/>
  <c r="DS32" i="27"/>
  <c r="DR32" i="27"/>
  <c r="DQ32" i="27"/>
  <c r="DO32" i="27"/>
  <c r="DM32" i="27"/>
  <c r="DN32" i="27" s="1"/>
  <c r="DK32" i="27"/>
  <c r="DI32" i="27"/>
  <c r="DG32" i="27"/>
  <c r="DF32" i="27"/>
  <c r="DE32" i="27"/>
  <c r="DC32" i="27"/>
  <c r="DB32" i="27"/>
  <c r="DA32" i="27"/>
  <c r="CY32" i="27"/>
  <c r="CW32" i="27"/>
  <c r="CS32" i="27"/>
  <c r="CQ32" i="27"/>
  <c r="CR32" i="27" s="1"/>
  <c r="CP32" i="27"/>
  <c r="CO32" i="27"/>
  <c r="CM32" i="27"/>
  <c r="CL32" i="27"/>
  <c r="CK32" i="27"/>
  <c r="CI32" i="27"/>
  <c r="CG32" i="27"/>
  <c r="CH32" i="27" s="1"/>
  <c r="CE32" i="27"/>
  <c r="CF32" i="27" s="1"/>
  <c r="CC32" i="27"/>
  <c r="CA32" i="27"/>
  <c r="BY32" i="27"/>
  <c r="BW32" i="27"/>
  <c r="BS32" i="27"/>
  <c r="BQ32" i="27"/>
  <c r="BO32" i="27"/>
  <c r="BM32" i="27"/>
  <c r="BK32" i="27"/>
  <c r="BI32" i="27"/>
  <c r="BG32" i="27"/>
  <c r="BE32" i="27"/>
  <c r="BC32" i="27"/>
  <c r="BA32" i="27"/>
  <c r="AY32" i="27"/>
  <c r="AZ32" i="27" s="1"/>
  <c r="AW32" i="27"/>
  <c r="AS32" i="27"/>
  <c r="AQ32" i="27"/>
  <c r="AP32" i="27"/>
  <c r="AO32" i="27"/>
  <c r="HO32" i="27" s="1"/>
  <c r="AM32" i="27"/>
  <c r="AF32" i="27"/>
  <c r="AB32" i="27"/>
  <c r="X32" i="27"/>
  <c r="U32" i="27"/>
  <c r="N32" i="27"/>
  <c r="D32" i="27"/>
  <c r="HM31" i="27"/>
  <c r="GV31" i="27"/>
  <c r="GU31" i="27"/>
  <c r="FV31" i="27"/>
  <c r="FU31" i="27"/>
  <c r="FB31" i="27"/>
  <c r="FA31" i="27"/>
  <c r="EY31" i="27"/>
  <c r="EW31" i="27"/>
  <c r="EV31" i="27"/>
  <c r="ET31" i="27"/>
  <c r="ES31" i="27"/>
  <c r="EQ31" i="27"/>
  <c r="EO31" i="27"/>
  <c r="EM31" i="27"/>
  <c r="EL31" i="27"/>
  <c r="EK31" i="27"/>
  <c r="EI31" i="27"/>
  <c r="EG31" i="27"/>
  <c r="EE31" i="27"/>
  <c r="ED31" i="27"/>
  <c r="EC31" i="27"/>
  <c r="EA31" i="27"/>
  <c r="DZ31" i="27"/>
  <c r="DY31" i="27"/>
  <c r="DW31" i="27"/>
  <c r="DV31" i="27"/>
  <c r="EU31" i="27" s="1"/>
  <c r="DT31" i="27"/>
  <c r="DS31" i="27"/>
  <c r="DQ31" i="27"/>
  <c r="DP31" i="27"/>
  <c r="DO31" i="27"/>
  <c r="DM31" i="27"/>
  <c r="DL31" i="27"/>
  <c r="DK31" i="27"/>
  <c r="DI31" i="27"/>
  <c r="DH31" i="27"/>
  <c r="DG31" i="27"/>
  <c r="DE31" i="27"/>
  <c r="DD31" i="27"/>
  <c r="DC31" i="27"/>
  <c r="DA31" i="27"/>
  <c r="CZ31" i="27"/>
  <c r="CY31" i="27"/>
  <c r="CW31" i="27"/>
  <c r="CV31" i="27"/>
  <c r="DU31" i="27" s="1"/>
  <c r="CS31" i="27"/>
  <c r="CR31" i="27"/>
  <c r="CQ31" i="27"/>
  <c r="CO31" i="27"/>
  <c r="CN31" i="27"/>
  <c r="CM31" i="27"/>
  <c r="CK31" i="27"/>
  <c r="CJ31" i="27"/>
  <c r="CI31" i="27"/>
  <c r="CG31" i="27"/>
  <c r="CF31" i="27"/>
  <c r="CE31" i="27"/>
  <c r="CC31" i="27"/>
  <c r="CA31" i="27"/>
  <c r="BY31" i="27"/>
  <c r="BW31" i="27"/>
  <c r="BV31" i="27" s="1"/>
  <c r="CU31" i="27" s="1"/>
  <c r="BS31" i="27"/>
  <c r="BS29" i="27" s="1"/>
  <c r="BQ31" i="27"/>
  <c r="BO31" i="27"/>
  <c r="BO29" i="27" s="1"/>
  <c r="BM31" i="27"/>
  <c r="BK31" i="27"/>
  <c r="BI31" i="27"/>
  <c r="BG31" i="27"/>
  <c r="BG29" i="27" s="1"/>
  <c r="BE31" i="27"/>
  <c r="BC31" i="27"/>
  <c r="BC29" i="27" s="1"/>
  <c r="BA31" i="27"/>
  <c r="AY31" i="27"/>
  <c r="AY29" i="27" s="1"/>
  <c r="AW31" i="27"/>
  <c r="AS31" i="27"/>
  <c r="AQ31" i="27"/>
  <c r="AR31" i="27" s="1"/>
  <c r="AO31" i="27"/>
  <c r="AN31" i="27"/>
  <c r="AM31" i="27"/>
  <c r="AK31" i="27"/>
  <c r="AI31" i="27"/>
  <c r="AJ31" i="27" s="1"/>
  <c r="AG31" i="27"/>
  <c r="AF31" i="27"/>
  <c r="AE31" i="27"/>
  <c r="HO31" i="27" s="1"/>
  <c r="AC31" i="27"/>
  <c r="AA31" i="27"/>
  <c r="AB31" i="27" s="1"/>
  <c r="Y31" i="27"/>
  <c r="X31" i="27"/>
  <c r="W31" i="27"/>
  <c r="S31" i="27"/>
  <c r="Q31" i="27"/>
  <c r="O31" i="27"/>
  <c r="N31" i="27"/>
  <c r="M31" i="27"/>
  <c r="K31" i="27"/>
  <c r="I31" i="27"/>
  <c r="G31" i="27"/>
  <c r="F31" i="27"/>
  <c r="E31" i="27"/>
  <c r="HK30" i="27"/>
  <c r="HI30" i="27"/>
  <c r="HG30" i="27"/>
  <c r="HE30" i="27"/>
  <c r="HC30" i="27"/>
  <c r="HA30" i="27"/>
  <c r="GY30" i="27"/>
  <c r="GW30" i="27"/>
  <c r="GV30" i="27"/>
  <c r="GS30" i="27"/>
  <c r="GQ30" i="27"/>
  <c r="GP30" i="27"/>
  <c r="GO30" i="27"/>
  <c r="GM30" i="27"/>
  <c r="GK30" i="27"/>
  <c r="GI30" i="27"/>
  <c r="GH30" i="27"/>
  <c r="GG30" i="27"/>
  <c r="GE30" i="27"/>
  <c r="GC30" i="27"/>
  <c r="GA30" i="27"/>
  <c r="FZ30" i="27"/>
  <c r="FY30" i="27"/>
  <c r="FW30" i="27"/>
  <c r="FV30" i="27"/>
  <c r="GU30" i="27" s="1"/>
  <c r="FS30" i="27"/>
  <c r="FR30" i="27"/>
  <c r="FQ30" i="27"/>
  <c r="FO30" i="27"/>
  <c r="FN30" i="27"/>
  <c r="FM30" i="27"/>
  <c r="FK30" i="27"/>
  <c r="FJ30" i="27"/>
  <c r="FI30" i="27"/>
  <c r="FG30" i="27"/>
  <c r="FF30" i="27"/>
  <c r="FE30" i="27"/>
  <c r="FC30" i="27"/>
  <c r="FB30" i="27"/>
  <c r="FA30" i="27"/>
  <c r="EY30" i="27"/>
  <c r="EX30" i="27"/>
  <c r="EW30" i="27"/>
  <c r="EV30" i="27" s="1"/>
  <c r="FU30" i="27" s="1"/>
  <c r="ET30" i="27"/>
  <c r="ES30" i="27"/>
  <c r="EQ30" i="27"/>
  <c r="EO30" i="27"/>
  <c r="EO29" i="27" s="1"/>
  <c r="EM30" i="27"/>
  <c r="EL30" i="27"/>
  <c r="EK30" i="27"/>
  <c r="EK29" i="27" s="1"/>
  <c r="EI30" i="27"/>
  <c r="EG30" i="27"/>
  <c r="EG29" i="27" s="1"/>
  <c r="EE30" i="27"/>
  <c r="ED30" i="27"/>
  <c r="EC30" i="27"/>
  <c r="EA30" i="27"/>
  <c r="DY30" i="27"/>
  <c r="DY29" i="27" s="1"/>
  <c r="DW30" i="27"/>
  <c r="DV30" i="27"/>
  <c r="EU30" i="27" s="1"/>
  <c r="DS30" i="27"/>
  <c r="DQ30" i="27"/>
  <c r="DR30" i="27" s="1"/>
  <c r="DO30" i="27"/>
  <c r="DM30" i="27"/>
  <c r="DM29" i="27" s="1"/>
  <c r="DK30" i="27"/>
  <c r="DI30" i="27"/>
  <c r="DI29" i="27" s="1"/>
  <c r="DG30" i="27"/>
  <c r="DE30" i="27"/>
  <c r="DC30" i="27"/>
  <c r="DA30" i="27"/>
  <c r="DB30" i="27" s="1"/>
  <c r="CY30" i="27"/>
  <c r="CX30" i="27"/>
  <c r="CW30" i="27"/>
  <c r="CS30" i="27"/>
  <c r="CQ30" i="27"/>
  <c r="CO30" i="27"/>
  <c r="CN30" i="27"/>
  <c r="CM30" i="27"/>
  <c r="CK30" i="27"/>
  <c r="CI30" i="27"/>
  <c r="CG30" i="27"/>
  <c r="CF30" i="27"/>
  <c r="CE30" i="27"/>
  <c r="CC30" i="27"/>
  <c r="CB30" i="27"/>
  <c r="CA30" i="27"/>
  <c r="BY30" i="27"/>
  <c r="BX30" i="27"/>
  <c r="BW30" i="27"/>
  <c r="BT30" i="27"/>
  <c r="BS30" i="27"/>
  <c r="BQ30" i="27"/>
  <c r="BR30" i="27" s="1"/>
  <c r="BP30" i="27"/>
  <c r="BO30" i="27"/>
  <c r="BM30" i="27"/>
  <c r="BN30" i="27" s="1"/>
  <c r="BL30" i="27"/>
  <c r="BK30" i="27"/>
  <c r="BI30" i="27"/>
  <c r="BJ30" i="27" s="1"/>
  <c r="BH30" i="27"/>
  <c r="BG30" i="27"/>
  <c r="BE30" i="27"/>
  <c r="BF30" i="27" s="1"/>
  <c r="BD30" i="27"/>
  <c r="BC30" i="27"/>
  <c r="BA30" i="27"/>
  <c r="BB30" i="27" s="1"/>
  <c r="AZ30" i="27"/>
  <c r="AY30" i="27"/>
  <c r="AW30" i="27"/>
  <c r="AX30" i="27" s="1"/>
  <c r="AS30" i="27"/>
  <c r="AR30" i="27"/>
  <c r="AQ30" i="27"/>
  <c r="AO30" i="27"/>
  <c r="AN30" i="27"/>
  <c r="AM30" i="27"/>
  <c r="AJ30" i="27"/>
  <c r="AH30" i="27"/>
  <c r="AB30" i="27"/>
  <c r="Z30" i="27"/>
  <c r="U30" i="27"/>
  <c r="T30" i="27"/>
  <c r="N30" i="27"/>
  <c r="L30" i="27"/>
  <c r="F30" i="27"/>
  <c r="D30" i="27"/>
  <c r="HP29" i="27"/>
  <c r="HO29" i="27"/>
  <c r="HK29" i="27"/>
  <c r="HI29" i="27"/>
  <c r="HG29" i="27"/>
  <c r="HE29" i="27"/>
  <c r="HC29" i="27"/>
  <c r="HA29" i="27"/>
  <c r="GY29" i="27"/>
  <c r="GW29" i="27"/>
  <c r="GS29" i="27"/>
  <c r="GQ29" i="27"/>
  <c r="GO29" i="27"/>
  <c r="GM29" i="27"/>
  <c r="GK29" i="27"/>
  <c r="GI29" i="27"/>
  <c r="GG29" i="27"/>
  <c r="GE29" i="27"/>
  <c r="GC29" i="27"/>
  <c r="GA29" i="27"/>
  <c r="FW29" i="27"/>
  <c r="FQ29" i="27"/>
  <c r="FO29" i="27"/>
  <c r="FM29" i="27"/>
  <c r="FK29" i="27"/>
  <c r="FI29" i="27"/>
  <c r="FE29" i="27"/>
  <c r="FA29" i="27"/>
  <c r="EY29" i="27"/>
  <c r="EW29" i="27"/>
  <c r="ET29" i="27"/>
  <c r="EQ29" i="27"/>
  <c r="EM29" i="27"/>
  <c r="EL29" i="27"/>
  <c r="EI29" i="27"/>
  <c r="EE29" i="27"/>
  <c r="ED29" i="27"/>
  <c r="EA29" i="27"/>
  <c r="DW29" i="27"/>
  <c r="DS29" i="27"/>
  <c r="DO29" i="27"/>
  <c r="DE29" i="27"/>
  <c r="DC29" i="27"/>
  <c r="DA29" i="27"/>
  <c r="CY29" i="27"/>
  <c r="CW29" i="27"/>
  <c r="CM29" i="27"/>
  <c r="CI29" i="27"/>
  <c r="BW29" i="27"/>
  <c r="BQ29" i="27"/>
  <c r="BA29" i="27"/>
  <c r="AM29" i="27"/>
  <c r="AK29" i="27"/>
  <c r="AG29" i="27"/>
  <c r="AC29" i="27"/>
  <c r="AA29" i="27"/>
  <c r="Y29" i="27"/>
  <c r="W29" i="27"/>
  <c r="Q29" i="27"/>
  <c r="M29" i="27"/>
  <c r="I29" i="27"/>
  <c r="E29" i="27"/>
  <c r="HP28" i="27"/>
  <c r="HO28" i="27"/>
  <c r="HM28" i="27"/>
  <c r="HQ28" i="27" s="1"/>
  <c r="GV28" i="27"/>
  <c r="FV28" i="27"/>
  <c r="GU28" i="27" s="1"/>
  <c r="FU28" i="27"/>
  <c r="EZ28" i="27"/>
  <c r="EV28" i="27"/>
  <c r="ER28" i="27"/>
  <c r="EJ28" i="27"/>
  <c r="EB28" i="27"/>
  <c r="DV28" i="27"/>
  <c r="EU28" i="27" s="1"/>
  <c r="DU28" i="27"/>
  <c r="DP28" i="27"/>
  <c r="DN28" i="27"/>
  <c r="DH28" i="27"/>
  <c r="DF28" i="27"/>
  <c r="CZ28" i="27"/>
  <c r="CX28" i="27"/>
  <c r="CV28" i="27"/>
  <c r="CT28" i="27"/>
  <c r="CR28" i="27"/>
  <c r="CL28" i="27"/>
  <c r="CJ28" i="27"/>
  <c r="CD28" i="27"/>
  <c r="BZ28" i="27"/>
  <c r="BV28" i="27"/>
  <c r="CU28" i="27" s="1"/>
  <c r="BU28" i="27"/>
  <c r="AX28" i="27"/>
  <c r="AV28" i="27"/>
  <c r="AT28" i="27"/>
  <c r="AT26" i="27" s="1"/>
  <c r="AL28" i="27"/>
  <c r="AF28" i="27"/>
  <c r="Z28" i="27"/>
  <c r="V28" i="27"/>
  <c r="AU28" i="27" s="1"/>
  <c r="U28" i="27"/>
  <c r="N28" i="27"/>
  <c r="F28" i="27"/>
  <c r="D28" i="27"/>
  <c r="HM27" i="27"/>
  <c r="GZ27" i="27"/>
  <c r="GV27" i="27"/>
  <c r="GU27" i="27"/>
  <c r="GN27" i="27"/>
  <c r="GF27" i="27"/>
  <c r="FX27" i="27"/>
  <c r="FV27" i="27"/>
  <c r="FU27" i="27"/>
  <c r="FR27" i="27"/>
  <c r="FP27" i="27"/>
  <c r="FJ27" i="27"/>
  <c r="FH27" i="27"/>
  <c r="FB27" i="27"/>
  <c r="EZ27" i="27"/>
  <c r="EV27" i="27"/>
  <c r="ET27" i="27"/>
  <c r="EN27" i="27"/>
  <c r="EL27" i="27"/>
  <c r="EF27" i="27"/>
  <c r="ED27" i="27"/>
  <c r="EC27" i="27"/>
  <c r="EA27" i="27"/>
  <c r="DY27" i="27"/>
  <c r="DW27" i="27"/>
  <c r="DV27" i="27" s="1"/>
  <c r="DS27" i="27"/>
  <c r="DQ27" i="27"/>
  <c r="DO27" i="27"/>
  <c r="DM27" i="27"/>
  <c r="DK27" i="27"/>
  <c r="DI27" i="27"/>
  <c r="DG27" i="27"/>
  <c r="DE27" i="27"/>
  <c r="DC27" i="27"/>
  <c r="DA27" i="27"/>
  <c r="CY27" i="27"/>
  <c r="CX27" i="27"/>
  <c r="CX26" i="27" s="1"/>
  <c r="CW27" i="27"/>
  <c r="CS27" i="27"/>
  <c r="CQ27" i="27"/>
  <c r="CP27" i="27"/>
  <c r="CO27" i="27"/>
  <c r="CM27" i="27"/>
  <c r="CN27" i="27" s="1"/>
  <c r="CK27" i="27"/>
  <c r="CI27" i="27"/>
  <c r="CH27" i="27"/>
  <c r="CG27" i="27"/>
  <c r="CE27" i="27"/>
  <c r="CF27" i="27" s="1"/>
  <c r="CC27" i="27"/>
  <c r="CA27" i="27"/>
  <c r="CB27" i="27" s="1"/>
  <c r="BZ27" i="27"/>
  <c r="BY27" i="27"/>
  <c r="BW27" i="27"/>
  <c r="BX27" i="27" s="1"/>
  <c r="BS27" i="27"/>
  <c r="BR27" i="27"/>
  <c r="BQ27" i="27"/>
  <c r="BO27" i="27"/>
  <c r="BN27" i="27"/>
  <c r="BM27" i="27"/>
  <c r="BK27" i="27"/>
  <c r="BJ27" i="27"/>
  <c r="BI27" i="27"/>
  <c r="BG27" i="27"/>
  <c r="BF27" i="27"/>
  <c r="BE27" i="27"/>
  <c r="BC27" i="27"/>
  <c r="BB27" i="27"/>
  <c r="BA27" i="27"/>
  <c r="AY27" i="27"/>
  <c r="AX27" i="27"/>
  <c r="AX26" i="27" s="1"/>
  <c r="AW27" i="27"/>
  <c r="AT27" i="27"/>
  <c r="AS27" i="27"/>
  <c r="AO27" i="27"/>
  <c r="AJ27" i="27"/>
  <c r="AH27" i="27"/>
  <c r="AD27" i="27"/>
  <c r="AB27" i="27"/>
  <c r="Z27" i="27"/>
  <c r="U27" i="27"/>
  <c r="T27" i="27"/>
  <c r="N27" i="27"/>
  <c r="N26" i="27" s="1"/>
  <c r="L27" i="27"/>
  <c r="F27" i="27"/>
  <c r="F26" i="27" s="1"/>
  <c r="D27" i="27"/>
  <c r="HK26" i="27"/>
  <c r="HI26" i="27"/>
  <c r="HG26" i="27"/>
  <c r="HE26" i="27"/>
  <c r="HC26" i="27"/>
  <c r="HA26" i="27"/>
  <c r="GY26" i="27"/>
  <c r="GW26" i="27"/>
  <c r="GS26" i="27"/>
  <c r="GQ26" i="27"/>
  <c r="GO26" i="27"/>
  <c r="GM26" i="27"/>
  <c r="GK26" i="27"/>
  <c r="GI26" i="27"/>
  <c r="GG26" i="27"/>
  <c r="GE26" i="27"/>
  <c r="GC26" i="27"/>
  <c r="GA26" i="27"/>
  <c r="FY26" i="27"/>
  <c r="FW26" i="27"/>
  <c r="FS26" i="27"/>
  <c r="FQ26" i="27"/>
  <c r="FO26" i="27"/>
  <c r="FM26" i="27"/>
  <c r="FK26" i="27"/>
  <c r="FI26" i="27"/>
  <c r="FG26" i="27"/>
  <c r="FE26" i="27"/>
  <c r="FC26" i="27"/>
  <c r="FA26" i="27"/>
  <c r="EZ26" i="27"/>
  <c r="EY26" i="27"/>
  <c r="EW26" i="27"/>
  <c r="ES26" i="27"/>
  <c r="EQ26" i="27"/>
  <c r="EO26" i="27"/>
  <c r="EM26" i="27"/>
  <c r="EK26" i="27"/>
  <c r="EI26" i="27"/>
  <c r="EG26" i="27"/>
  <c r="EE26" i="27"/>
  <c r="EE44" i="27" s="1"/>
  <c r="EC26" i="27"/>
  <c r="EA26" i="27"/>
  <c r="DY26" i="27"/>
  <c r="DW26" i="27"/>
  <c r="DQ26" i="27"/>
  <c r="DM26" i="27"/>
  <c r="DI26" i="27"/>
  <c r="DE26" i="27"/>
  <c r="DA26" i="27"/>
  <c r="DA46" i="27" s="1"/>
  <c r="CW26" i="27"/>
  <c r="CS26" i="27"/>
  <c r="CQ26" i="27"/>
  <c r="CO26" i="27"/>
  <c r="CM26" i="27"/>
  <c r="CK26" i="27"/>
  <c r="CI26" i="27"/>
  <c r="CG26" i="27"/>
  <c r="CE26" i="27"/>
  <c r="CC26" i="27"/>
  <c r="CA26" i="27"/>
  <c r="BZ26" i="27"/>
  <c r="BY26" i="27"/>
  <c r="BW26" i="27"/>
  <c r="BQ26" i="27"/>
  <c r="BM26" i="27"/>
  <c r="BI26" i="27"/>
  <c r="BE26" i="27"/>
  <c r="BA26" i="27"/>
  <c r="AW26" i="27"/>
  <c r="AS26" i="27"/>
  <c r="AQ26" i="27"/>
  <c r="AM26" i="27"/>
  <c r="AK26" i="27"/>
  <c r="AG26" i="27"/>
  <c r="AG44" i="27" s="1"/>
  <c r="AE26" i="27"/>
  <c r="AD26" i="27"/>
  <c r="AC26" i="27"/>
  <c r="AA26" i="27"/>
  <c r="Z26" i="27"/>
  <c r="Y26" i="27"/>
  <c r="W26" i="27"/>
  <c r="S26" i="27"/>
  <c r="Q26" i="27"/>
  <c r="O26" i="27"/>
  <c r="M26" i="27"/>
  <c r="K26" i="27"/>
  <c r="I26" i="27"/>
  <c r="G26" i="27"/>
  <c r="E26" i="27"/>
  <c r="HM25" i="27"/>
  <c r="GV25" i="27"/>
  <c r="FV25" i="27"/>
  <c r="GU25" i="27" s="1"/>
  <c r="HQ25" i="27" s="1"/>
  <c r="FU25" i="27"/>
  <c r="EV25" i="27"/>
  <c r="EQ25" i="27"/>
  <c r="DU25" i="27"/>
  <c r="CV25" i="27"/>
  <c r="BV25" i="27"/>
  <c r="CU25" i="27" s="1"/>
  <c r="BU25" i="27"/>
  <c r="AV25" i="27"/>
  <c r="V25" i="27"/>
  <c r="AU25" i="27" s="1"/>
  <c r="U25" i="27"/>
  <c r="D25" i="27"/>
  <c r="GV24" i="27"/>
  <c r="GA24" i="27"/>
  <c r="FY24" i="27"/>
  <c r="FW24" i="27"/>
  <c r="FV24" i="27"/>
  <c r="GU24" i="27" s="1"/>
  <c r="FS24" i="27"/>
  <c r="FQ24" i="27"/>
  <c r="FO24" i="27"/>
  <c r="FM24" i="27"/>
  <c r="FK24" i="27"/>
  <c r="FI24" i="27"/>
  <c r="FG24" i="27"/>
  <c r="EV24" i="27" s="1"/>
  <c r="FU24" i="27" s="1"/>
  <c r="FA24" i="27"/>
  <c r="FB24" i="27" s="1"/>
  <c r="EZ24" i="27"/>
  <c r="EY24" i="27"/>
  <c r="EW24" i="27"/>
  <c r="ES24" i="27"/>
  <c r="ET24" i="27" s="1"/>
  <c r="ER24" i="27"/>
  <c r="EQ24" i="27"/>
  <c r="EO24" i="27"/>
  <c r="EN24" i="27"/>
  <c r="EM24" i="27"/>
  <c r="EM25" i="27" s="1"/>
  <c r="EH24" i="27"/>
  <c r="EB24" i="27"/>
  <c r="DZ24" i="27"/>
  <c r="DT24" i="27"/>
  <c r="DN24" i="27"/>
  <c r="DL24" i="27"/>
  <c r="DF24" i="27"/>
  <c r="DD24" i="27"/>
  <c r="CX24" i="27"/>
  <c r="CV24" i="27"/>
  <c r="DU24" i="27" s="1"/>
  <c r="CU24" i="27"/>
  <c r="CR24" i="27"/>
  <c r="CP24" i="27"/>
  <c r="CJ24" i="27"/>
  <c r="CH24" i="27"/>
  <c r="BZ24" i="27"/>
  <c r="BV24" i="27"/>
  <c r="AX24" i="27"/>
  <c r="AP24" i="27"/>
  <c r="AJ24" i="27"/>
  <c r="AH24" i="27"/>
  <c r="AH21" i="27" s="1"/>
  <c r="X24" i="27"/>
  <c r="V24" i="27"/>
  <c r="AU24" i="27" s="1"/>
  <c r="T24" i="27"/>
  <c r="L24" i="27"/>
  <c r="K24" i="27"/>
  <c r="D24" i="27" s="1"/>
  <c r="U24" i="27" s="1"/>
  <c r="F24" i="27"/>
  <c r="HM23" i="27"/>
  <c r="GV23" i="27"/>
  <c r="GU23" i="27"/>
  <c r="FV23" i="27"/>
  <c r="FU23" i="27"/>
  <c r="EV23" i="27"/>
  <c r="EA23" i="27"/>
  <c r="DY23" i="27"/>
  <c r="DW23" i="27"/>
  <c r="DV23" i="27" s="1"/>
  <c r="EU23" i="27" s="1"/>
  <c r="DS23" i="27"/>
  <c r="DS21" i="27" s="1"/>
  <c r="DQ23" i="27"/>
  <c r="DQ21" i="27" s="1"/>
  <c r="DO23" i="27"/>
  <c r="DM23" i="27"/>
  <c r="DK23" i="27"/>
  <c r="DK21" i="27" s="1"/>
  <c r="DI23" i="27"/>
  <c r="DG23" i="27"/>
  <c r="DE23" i="27"/>
  <c r="DC23" i="27"/>
  <c r="DC21" i="27" s="1"/>
  <c r="CV23" i="27"/>
  <c r="DU23" i="27" s="1"/>
  <c r="CU23" i="27"/>
  <c r="BV23" i="27"/>
  <c r="AV23" i="27"/>
  <c r="BU23" i="27" s="1"/>
  <c r="AO23" i="27"/>
  <c r="AM23" i="27"/>
  <c r="V23" i="27" s="1"/>
  <c r="AU23" i="27" s="1"/>
  <c r="K23" i="27"/>
  <c r="D23" i="27"/>
  <c r="U23" i="27" s="1"/>
  <c r="HM22" i="27"/>
  <c r="GX22" i="27"/>
  <c r="GV22" i="27"/>
  <c r="GT22" i="27"/>
  <c r="GL22" i="27"/>
  <c r="GD22" i="27"/>
  <c r="GB22" i="27"/>
  <c r="GA22" i="27"/>
  <c r="FY22" i="27"/>
  <c r="FX22" i="27"/>
  <c r="FW22" i="27"/>
  <c r="FV22" i="27" s="1"/>
  <c r="FT22" i="27"/>
  <c r="FS22" i="27"/>
  <c r="FQ22" i="27"/>
  <c r="FR22" i="27" s="1"/>
  <c r="FP22" i="27"/>
  <c r="FO22" i="27"/>
  <c r="FM22" i="27"/>
  <c r="FN22" i="27" s="1"/>
  <c r="FL22" i="27"/>
  <c r="FK22" i="27"/>
  <c r="FI22" i="27"/>
  <c r="FJ22" i="27" s="1"/>
  <c r="FH22" i="27"/>
  <c r="FG22" i="27"/>
  <c r="FE22" i="27"/>
  <c r="FF22" i="27" s="1"/>
  <c r="FD22" i="27"/>
  <c r="FC22" i="27"/>
  <c r="FA22" i="27"/>
  <c r="FB22" i="27" s="1"/>
  <c r="EZ22" i="27"/>
  <c r="EZ21" i="27" s="1"/>
  <c r="EY22" i="27"/>
  <c r="EW22" i="27"/>
  <c r="EX22" i="27" s="1"/>
  <c r="ES22" i="27"/>
  <c r="ER22" i="27"/>
  <c r="EQ22" i="27"/>
  <c r="EO22" i="27"/>
  <c r="EN22" i="27"/>
  <c r="EN21" i="27" s="1"/>
  <c r="EM22" i="27"/>
  <c r="EK22" i="27"/>
  <c r="EJ22" i="27"/>
  <c r="EI22" i="27"/>
  <c r="EG22" i="27"/>
  <c r="EF22" i="27"/>
  <c r="EE22" i="27"/>
  <c r="EC22" i="27"/>
  <c r="EA22" i="27"/>
  <c r="DY22" i="27"/>
  <c r="DX22" i="27"/>
  <c r="DW22" i="27"/>
  <c r="DS22" i="27"/>
  <c r="DQ22" i="27"/>
  <c r="DO22" i="27"/>
  <c r="DM22" i="27"/>
  <c r="DN22" i="27" s="1"/>
  <c r="DN21" i="27" s="1"/>
  <c r="DK22" i="27"/>
  <c r="DI22" i="27"/>
  <c r="DH22" i="27"/>
  <c r="DG22" i="27"/>
  <c r="DE22" i="27"/>
  <c r="DC22" i="27"/>
  <c r="DA22" i="27"/>
  <c r="CZ22" i="27"/>
  <c r="CY22" i="27"/>
  <c r="CW22" i="27"/>
  <c r="CX22" i="27" s="1"/>
  <c r="CX21" i="27" s="1"/>
  <c r="CS22" i="27"/>
  <c r="CQ22" i="27"/>
  <c r="CO22" i="27"/>
  <c r="CN22" i="27"/>
  <c r="CM22" i="27"/>
  <c r="CK22" i="27"/>
  <c r="CI22" i="27"/>
  <c r="CG22" i="27"/>
  <c r="CF22" i="27"/>
  <c r="CE22" i="27"/>
  <c r="CC22" i="27"/>
  <c r="CB22" i="27"/>
  <c r="CA22" i="27"/>
  <c r="BY22" i="27"/>
  <c r="BX22" i="27"/>
  <c r="BW22" i="27"/>
  <c r="BT22" i="27"/>
  <c r="BS22" i="27"/>
  <c r="BQ22" i="27"/>
  <c r="BR22" i="27" s="1"/>
  <c r="BP22" i="27"/>
  <c r="BO22" i="27"/>
  <c r="BM22" i="27"/>
  <c r="BN22" i="27" s="1"/>
  <c r="BL22" i="27"/>
  <c r="BK22" i="27"/>
  <c r="BI22" i="27"/>
  <c r="BJ22" i="27" s="1"/>
  <c r="BH22" i="27"/>
  <c r="BG22" i="27"/>
  <c r="BE22" i="27"/>
  <c r="BF22" i="27" s="1"/>
  <c r="BD22" i="27"/>
  <c r="BC22" i="27"/>
  <c r="BA22" i="27"/>
  <c r="BB22" i="27" s="1"/>
  <c r="AZ22" i="27"/>
  <c r="AY22" i="27"/>
  <c r="AU22" i="27"/>
  <c r="AP22" i="27"/>
  <c r="AP21" i="27" s="1"/>
  <c r="AN22" i="27"/>
  <c r="AH22" i="27"/>
  <c r="AF22" i="27"/>
  <c r="AD22" i="27"/>
  <c r="Z22" i="27"/>
  <c r="X22" i="27"/>
  <c r="X21" i="27" s="1"/>
  <c r="V22" i="27"/>
  <c r="T22" i="27"/>
  <c r="T21" i="27" s="1"/>
  <c r="R22" i="27"/>
  <c r="L22" i="27"/>
  <c r="K22" i="27"/>
  <c r="D22" i="27" s="1"/>
  <c r="F22" i="27"/>
  <c r="HK21" i="27"/>
  <c r="HK46" i="27" s="1"/>
  <c r="HI21" i="27"/>
  <c r="HG21" i="27"/>
  <c r="HE21" i="27"/>
  <c r="HC21" i="27"/>
  <c r="HC44" i="27" s="1"/>
  <c r="HA21" i="27"/>
  <c r="GY21" i="27"/>
  <c r="GW21" i="27"/>
  <c r="GS21" i="27"/>
  <c r="GQ21" i="27"/>
  <c r="GO21" i="27"/>
  <c r="GM21" i="27"/>
  <c r="GM46" i="27" s="1"/>
  <c r="GK21" i="27"/>
  <c r="GI21" i="27"/>
  <c r="GG21" i="27"/>
  <c r="GE21" i="27"/>
  <c r="GC21" i="27"/>
  <c r="FW21" i="27"/>
  <c r="FI21" i="27"/>
  <c r="FC21" i="27"/>
  <c r="FA21" i="27"/>
  <c r="EY21" i="27"/>
  <c r="EQ21" i="27"/>
  <c r="EM21" i="27"/>
  <c r="EI21" i="27"/>
  <c r="EE21" i="27"/>
  <c r="EA21" i="27"/>
  <c r="DO21" i="27"/>
  <c r="DI21" i="27"/>
  <c r="DI46" i="27" s="1"/>
  <c r="DG21" i="27"/>
  <c r="DA21" i="27"/>
  <c r="CY21" i="27"/>
  <c r="CW21" i="27"/>
  <c r="CQ21" i="27"/>
  <c r="CM21" i="27"/>
  <c r="CI21" i="27"/>
  <c r="CE21" i="27"/>
  <c r="CA21" i="27"/>
  <c r="BW21" i="27"/>
  <c r="BS21" i="27"/>
  <c r="BQ21" i="27"/>
  <c r="BO21" i="27"/>
  <c r="BM21" i="27"/>
  <c r="BK21" i="27"/>
  <c r="BI21" i="27"/>
  <c r="BG21" i="27"/>
  <c r="BE21" i="27"/>
  <c r="BC21" i="27"/>
  <c r="BA21" i="27"/>
  <c r="AY21" i="27"/>
  <c r="AW21" i="27"/>
  <c r="AS21" i="27"/>
  <c r="AQ21" i="27"/>
  <c r="AO21" i="27"/>
  <c r="AM21" i="27"/>
  <c r="AK21" i="27"/>
  <c r="AI21" i="27"/>
  <c r="AG21" i="27"/>
  <c r="AE21" i="27"/>
  <c r="AE46" i="27" s="1"/>
  <c r="AD21" i="27"/>
  <c r="AC21" i="27"/>
  <c r="AA21" i="27"/>
  <c r="Y21" i="27"/>
  <c r="W21" i="27"/>
  <c r="S21" i="27"/>
  <c r="Q21" i="27"/>
  <c r="O21" i="27"/>
  <c r="M21" i="27"/>
  <c r="M46" i="27" s="1"/>
  <c r="I21" i="27"/>
  <c r="I46" i="27" s="1"/>
  <c r="G21" i="27"/>
  <c r="E21" i="27"/>
  <c r="E46" i="27" s="1"/>
  <c r="IB15" i="27"/>
  <c r="IA15" i="27"/>
  <c r="HZ15" i="27"/>
  <c r="HY15" i="27"/>
  <c r="HX15" i="27"/>
  <c r="HW15" i="27"/>
  <c r="HV15" i="27"/>
  <c r="HU15" i="27"/>
  <c r="AF27" i="27" s="1"/>
  <c r="HZ14" i="27"/>
  <c r="IA14" i="27" s="1"/>
  <c r="IB14" i="27" s="1"/>
  <c r="HY14" i="27"/>
  <c r="HX14" i="27"/>
  <c r="HW14" i="27"/>
  <c r="HV14" i="27"/>
  <c r="HU14" i="27"/>
  <c r="HK14" i="27"/>
  <c r="HI14" i="27"/>
  <c r="HG14" i="27"/>
  <c r="HE14" i="27"/>
  <c r="HC14" i="27"/>
  <c r="HA14" i="27"/>
  <c r="GY14" i="27"/>
  <c r="GW14" i="27"/>
  <c r="GS14" i="27"/>
  <c r="GQ14" i="27"/>
  <c r="GO14" i="27"/>
  <c r="GM14" i="27"/>
  <c r="GK14" i="27"/>
  <c r="GI14" i="27"/>
  <c r="GG14" i="27"/>
  <c r="GE14" i="27"/>
  <c r="GC14" i="27"/>
  <c r="GA14" i="27"/>
  <c r="FY14" i="27"/>
  <c r="FW14" i="27"/>
  <c r="FS14" i="27"/>
  <c r="FQ14" i="27"/>
  <c r="FO14" i="27"/>
  <c r="FM14" i="27"/>
  <c r="FK14" i="27"/>
  <c r="FI14" i="27"/>
  <c r="FG14" i="27"/>
  <c r="FE14" i="27"/>
  <c r="FC14" i="27"/>
  <c r="FA14" i="27"/>
  <c r="EY14" i="27"/>
  <c r="EW14" i="27"/>
  <c r="ES14" i="27"/>
  <c r="EQ14" i="27"/>
  <c r="EO14" i="27"/>
  <c r="EM14" i="27"/>
  <c r="EK14" i="27"/>
  <c r="EI14" i="27"/>
  <c r="EG14" i="27"/>
  <c r="EE14" i="27"/>
  <c r="EC14" i="27"/>
  <c r="EA14" i="27"/>
  <c r="DY14" i="27"/>
  <c r="DW14" i="27"/>
  <c r="DV14" i="27"/>
  <c r="DS14" i="27"/>
  <c r="DQ14" i="27"/>
  <c r="DO14" i="27"/>
  <c r="DM14" i="27"/>
  <c r="DK14" i="27"/>
  <c r="DI14" i="27"/>
  <c r="DG14" i="27"/>
  <c r="DE14" i="27"/>
  <c r="DC14" i="27"/>
  <c r="DA14" i="27"/>
  <c r="CY14" i="27"/>
  <c r="CW14" i="27"/>
  <c r="CS14" i="27"/>
  <c r="CQ14" i="27"/>
  <c r="CO14" i="27"/>
  <c r="CM14" i="27"/>
  <c r="CK14" i="27"/>
  <c r="CI14" i="27"/>
  <c r="CG14" i="27"/>
  <c r="CE14" i="27"/>
  <c r="CC14" i="27"/>
  <c r="CA14" i="27"/>
  <c r="BY14" i="27"/>
  <c r="BW14" i="27"/>
  <c r="BS14" i="27"/>
  <c r="BQ14" i="27"/>
  <c r="BO14" i="27"/>
  <c r="BM14" i="27"/>
  <c r="BK14" i="27"/>
  <c r="BI14" i="27"/>
  <c r="BG14" i="27"/>
  <c r="BE14" i="27"/>
  <c r="BC14" i="27"/>
  <c r="BA14" i="27"/>
  <c r="AY14" i="27"/>
  <c r="AW14" i="27"/>
  <c r="AS14" i="27"/>
  <c r="AQ14" i="27"/>
  <c r="AO14" i="27"/>
  <c r="AM14" i="27"/>
  <c r="AK14" i="27"/>
  <c r="AI14" i="27"/>
  <c r="AG14" i="27"/>
  <c r="AE14" i="27"/>
  <c r="AC14" i="27"/>
  <c r="AA14" i="27"/>
  <c r="Y14" i="27"/>
  <c r="W14" i="27"/>
  <c r="V14" i="27"/>
  <c r="V15" i="27" s="1"/>
  <c r="S14" i="27"/>
  <c r="Q14" i="27"/>
  <c r="O14" i="27"/>
  <c r="M14" i="27"/>
  <c r="K14" i="27"/>
  <c r="I14" i="27"/>
  <c r="G14" i="27"/>
  <c r="E14" i="27"/>
  <c r="D14" i="27"/>
  <c r="D15" i="27" s="1"/>
  <c r="HZ13" i="27"/>
  <c r="FF28" i="27" s="1"/>
  <c r="HY13" i="27"/>
  <c r="HX13" i="27"/>
  <c r="DD40" i="27" s="1"/>
  <c r="HW13" i="27"/>
  <c r="HV13" i="27"/>
  <c r="HU13" i="27"/>
  <c r="GV13" i="27"/>
  <c r="FV13" i="27"/>
  <c r="EV13" i="27"/>
  <c r="DV13" i="27"/>
  <c r="CV13" i="27"/>
  <c r="BV13" i="27"/>
  <c r="AV13" i="27"/>
  <c r="HO13" i="27" s="1"/>
  <c r="V13" i="27"/>
  <c r="IB12" i="27"/>
  <c r="IA12" i="27"/>
  <c r="GL27" i="27" s="1"/>
  <c r="HZ12" i="27"/>
  <c r="FZ27" i="27" s="1"/>
  <c r="HY12" i="27"/>
  <c r="EF42" i="27" s="1"/>
  <c r="EF41" i="27" s="1"/>
  <c r="HX12" i="27"/>
  <c r="HW12" i="27"/>
  <c r="CT27" i="27" s="1"/>
  <c r="CT26" i="27" s="1"/>
  <c r="HV12" i="27"/>
  <c r="HU12" i="27"/>
  <c r="GV12" i="27"/>
  <c r="FV12" i="27"/>
  <c r="EV12" i="27"/>
  <c r="DV12" i="27"/>
  <c r="CV12" i="27"/>
  <c r="BV12" i="27"/>
  <c r="AV12" i="27"/>
  <c r="HO12" i="27" s="1"/>
  <c r="V12" i="27"/>
  <c r="HN12" i="27" s="1"/>
  <c r="HZ11" i="27"/>
  <c r="HY11" i="27"/>
  <c r="HX11" i="27"/>
  <c r="DP39" i="27" s="1"/>
  <c r="HW11" i="27"/>
  <c r="HV11" i="27"/>
  <c r="HU11" i="27"/>
  <c r="GV11" i="27"/>
  <c r="GV14" i="27" s="1"/>
  <c r="FV11" i="27"/>
  <c r="FV14" i="27" s="1"/>
  <c r="EV11" i="27"/>
  <c r="EV14" i="27" s="1"/>
  <c r="DV11" i="27"/>
  <c r="CV11" i="27"/>
  <c r="CV14" i="27" s="1"/>
  <c r="BV11" i="27"/>
  <c r="BV14" i="27" s="1"/>
  <c r="AV11" i="27"/>
  <c r="HO11" i="27" s="1"/>
  <c r="V11" i="27"/>
  <c r="IB10" i="27"/>
  <c r="IA10" i="27"/>
  <c r="GZ30" i="27" s="1"/>
  <c r="HZ10" i="27"/>
  <c r="GB30" i="27" s="1"/>
  <c r="HY10" i="27"/>
  <c r="ER30" i="27" s="1"/>
  <c r="HX10" i="27"/>
  <c r="HW10" i="27"/>
  <c r="CZ30" i="27" s="1"/>
  <c r="HV10" i="27"/>
  <c r="HU10" i="27"/>
  <c r="AF30" i="27" s="1"/>
  <c r="C96" i="26"/>
  <c r="C97" i="26" s="1"/>
  <c r="C95" i="26"/>
  <c r="C91" i="26"/>
  <c r="EY23" i="28" l="1"/>
  <c r="EY34" i="28"/>
  <c r="EY40" i="28"/>
  <c r="AT40" i="28"/>
  <c r="BB37" i="28"/>
  <c r="BB36" i="28" s="1"/>
  <c r="L37" i="28"/>
  <c r="L36" i="28" s="1"/>
  <c r="AH32" i="28"/>
  <c r="H32" i="28"/>
  <c r="AP28" i="28"/>
  <c r="AB24" i="28"/>
  <c r="N24" i="28"/>
  <c r="EP28" i="28"/>
  <c r="EJ24" i="28"/>
  <c r="EJ21" i="28" s="1"/>
  <c r="DD22" i="28"/>
  <c r="ED24" i="28"/>
  <c r="AZ27" i="28"/>
  <c r="AY26" i="28"/>
  <c r="CP26" i="28"/>
  <c r="CV32" i="28"/>
  <c r="DU32" i="28" s="1"/>
  <c r="AH42" i="28"/>
  <c r="AH41" i="28" s="1"/>
  <c r="AJ27" i="28"/>
  <c r="P27" i="28"/>
  <c r="EG21" i="28"/>
  <c r="EG46" i="28" s="1"/>
  <c r="EO21" i="28"/>
  <c r="J22" i="28"/>
  <c r="T22" i="28"/>
  <c r="AT22" i="28"/>
  <c r="BF22" i="28"/>
  <c r="BN22" i="28"/>
  <c r="CF22" i="28"/>
  <c r="CN22" i="28"/>
  <c r="CN21" i="28" s="1"/>
  <c r="EF22" i="28"/>
  <c r="EN22" i="28"/>
  <c r="AJ24" i="28"/>
  <c r="AZ24" i="28"/>
  <c r="BX24" i="28"/>
  <c r="ET24" i="28"/>
  <c r="ES25" i="28"/>
  <c r="I44" i="28"/>
  <c r="Q44" i="28"/>
  <c r="CY26" i="28"/>
  <c r="X27" i="28"/>
  <c r="AP27" i="28"/>
  <c r="AP26" i="28" s="1"/>
  <c r="BH27" i="28"/>
  <c r="BP27" i="28"/>
  <c r="CR27" i="28"/>
  <c r="CQ26" i="28"/>
  <c r="DH27" i="28"/>
  <c r="J28" i="28"/>
  <c r="AB28" i="28"/>
  <c r="AB30" i="28"/>
  <c r="AB29" i="28" s="1"/>
  <c r="BB30" i="28"/>
  <c r="BA29" i="28"/>
  <c r="DB30" i="28"/>
  <c r="DJ30" i="28"/>
  <c r="DR30" i="28"/>
  <c r="AB31" i="28"/>
  <c r="AJ31" i="28"/>
  <c r="AR31" i="28"/>
  <c r="CJ31" i="28"/>
  <c r="CR31" i="28"/>
  <c r="EJ31" i="28"/>
  <c r="ER31" i="28"/>
  <c r="AX32" i="28"/>
  <c r="CX32" i="28"/>
  <c r="AH34" i="28"/>
  <c r="CH34" i="28"/>
  <c r="EH34" i="28"/>
  <c r="V35" i="28"/>
  <c r="AU35" i="28" s="1"/>
  <c r="AE33" i="28"/>
  <c r="EW33" i="28" s="1"/>
  <c r="BA33" i="28"/>
  <c r="BB35" i="28"/>
  <c r="AR37" i="28"/>
  <c r="AR36" i="28" s="1"/>
  <c r="CZ39" i="28"/>
  <c r="AL40" i="28"/>
  <c r="AW41" i="28"/>
  <c r="ET76" i="28"/>
  <c r="ET77" i="28" s="1"/>
  <c r="EM77" i="28"/>
  <c r="DL22" i="28"/>
  <c r="H24" i="28"/>
  <c r="P32" i="28"/>
  <c r="AJ37" i="28"/>
  <c r="AJ36" i="28" s="1"/>
  <c r="F39" i="28"/>
  <c r="Z34" i="28"/>
  <c r="Z33" i="28" s="1"/>
  <c r="CL40" i="28"/>
  <c r="CF37" i="28"/>
  <c r="CF36" i="28" s="1"/>
  <c r="CZ24" i="28"/>
  <c r="CJ24" i="28"/>
  <c r="AE46" i="28"/>
  <c r="BH22" i="28"/>
  <c r="BP22" i="28"/>
  <c r="BP21" i="28" s="1"/>
  <c r="CH22" i="28"/>
  <c r="CP22" i="28"/>
  <c r="CZ22" i="28"/>
  <c r="DH22" i="28"/>
  <c r="DH21" i="28" s="1"/>
  <c r="DP22" i="28"/>
  <c r="T24" i="28"/>
  <c r="AN24" i="28"/>
  <c r="CD24" i="28"/>
  <c r="CD21" i="28" s="1"/>
  <c r="DJ24" i="28"/>
  <c r="R28" i="28"/>
  <c r="CP28" i="28"/>
  <c r="EH28" i="28"/>
  <c r="EH26" i="28" s="1"/>
  <c r="AJ30" i="28"/>
  <c r="AT30" i="28"/>
  <c r="ED30" i="28"/>
  <c r="EL30" i="28"/>
  <c r="ET30" i="28"/>
  <c r="BW33" i="28"/>
  <c r="L34" i="28"/>
  <c r="AP34" i="28"/>
  <c r="EP34" i="28"/>
  <c r="L35" i="28"/>
  <c r="AW33" i="28"/>
  <c r="AX35" i="28"/>
  <c r="CX35" i="28"/>
  <c r="DB35" i="28"/>
  <c r="Z37" i="28"/>
  <c r="Z36" i="28" s="1"/>
  <c r="CN37" i="28"/>
  <c r="CN36" i="28" s="1"/>
  <c r="DU37" i="28"/>
  <c r="DE36" i="28"/>
  <c r="BW41" i="28"/>
  <c r="DT22" i="28"/>
  <c r="T37" i="28"/>
  <c r="T36" i="28" s="1"/>
  <c r="G46" i="28"/>
  <c r="O46" i="28"/>
  <c r="EC21" i="28"/>
  <c r="EK21" i="28"/>
  <c r="CB22" i="28"/>
  <c r="CJ22" i="28"/>
  <c r="CR22" i="28"/>
  <c r="DB22" i="28"/>
  <c r="EB22" i="28"/>
  <c r="AT24" i="28"/>
  <c r="CN24" i="28"/>
  <c r="EP24" i="28"/>
  <c r="E44" i="28"/>
  <c r="E45" i="28" s="1"/>
  <c r="J26" i="28"/>
  <c r="CH27" i="28"/>
  <c r="CG26" i="28"/>
  <c r="CN27" i="28"/>
  <c r="DF27" i="28"/>
  <c r="AH28" i="28"/>
  <c r="AN31" i="28"/>
  <c r="EF31" i="28"/>
  <c r="EN31" i="28"/>
  <c r="AZ32" i="28"/>
  <c r="CZ32" i="28"/>
  <c r="T34" i="28"/>
  <c r="T35" i="28"/>
  <c r="H40" i="28"/>
  <c r="DW41" i="28"/>
  <c r="L42" i="28"/>
  <c r="L41" i="28" s="1"/>
  <c r="DV43" i="28"/>
  <c r="EU43" i="28" s="1"/>
  <c r="ER22" i="28"/>
  <c r="ER21" i="28" s="1"/>
  <c r="EU23" i="28"/>
  <c r="BZ27" i="28"/>
  <c r="CF27" i="28"/>
  <c r="CH30" i="28"/>
  <c r="CP30" i="28"/>
  <c r="H31" i="28"/>
  <c r="P31" i="28"/>
  <c r="CZ31" i="28"/>
  <c r="CF39" i="28"/>
  <c r="CN39" i="28"/>
  <c r="AW46" i="27"/>
  <c r="E15" i="28"/>
  <c r="G15" i="28" s="1"/>
  <c r="I15" i="28" s="1"/>
  <c r="K15" i="28" s="1"/>
  <c r="M15" i="28" s="1"/>
  <c r="O15" i="28" s="1"/>
  <c r="Q15" i="28" s="1"/>
  <c r="S15" i="28" s="1"/>
  <c r="W15" i="28" s="1"/>
  <c r="Y15" i="28" s="1"/>
  <c r="AA15" i="28" s="1"/>
  <c r="AC15" i="28" s="1"/>
  <c r="AE15" i="28" s="1"/>
  <c r="AG15" i="28" s="1"/>
  <c r="AI15" i="28" s="1"/>
  <c r="AK15" i="28" s="1"/>
  <c r="AM15" i="28" s="1"/>
  <c r="AO15" i="28" s="1"/>
  <c r="AQ15" i="28" s="1"/>
  <c r="AS15" i="28" s="1"/>
  <c r="AW15" i="28" s="1"/>
  <c r="AY15" i="28" s="1"/>
  <c r="BA15" i="28" s="1"/>
  <c r="BC15" i="28" s="1"/>
  <c r="BE15" i="28" s="1"/>
  <c r="BG15" i="28" s="1"/>
  <c r="BI15" i="28" s="1"/>
  <c r="BK15" i="28" s="1"/>
  <c r="BM15" i="28" s="1"/>
  <c r="BO15" i="28" s="1"/>
  <c r="BQ15" i="28" s="1"/>
  <c r="BS15" i="28" s="1"/>
  <c r="BW15" i="28" s="1"/>
  <c r="BY15" i="28" s="1"/>
  <c r="CA15" i="28" s="1"/>
  <c r="CC15" i="28" s="1"/>
  <c r="CE15" i="28" s="1"/>
  <c r="CG15" i="28" s="1"/>
  <c r="CI15" i="28" s="1"/>
  <c r="CK15" i="28" s="1"/>
  <c r="CM15" i="28" s="1"/>
  <c r="CO15" i="28" s="1"/>
  <c r="CQ15" i="28" s="1"/>
  <c r="CS15" i="28" s="1"/>
  <c r="CW15" i="28" s="1"/>
  <c r="CY15" i="28" s="1"/>
  <c r="DA15" i="28" s="1"/>
  <c r="DC15" i="28" s="1"/>
  <c r="DE15" i="28" s="1"/>
  <c r="DG15" i="28" s="1"/>
  <c r="DI15" i="28" s="1"/>
  <c r="DK15" i="28" s="1"/>
  <c r="DM15" i="28" s="1"/>
  <c r="DO15" i="28" s="1"/>
  <c r="DQ15" i="28" s="1"/>
  <c r="DS15" i="28" s="1"/>
  <c r="DW15" i="28" s="1"/>
  <c r="DY15" i="28" s="1"/>
  <c r="EA15" i="28" s="1"/>
  <c r="EC15" i="28" s="1"/>
  <c r="EE15" i="28" s="1"/>
  <c r="EG15" i="28" s="1"/>
  <c r="EI15" i="28" s="1"/>
  <c r="EK15" i="28" s="1"/>
  <c r="EM15" i="28" s="1"/>
  <c r="EO15" i="28" s="1"/>
  <c r="EQ15" i="28" s="1"/>
  <c r="ES15" i="28" s="1"/>
  <c r="EW15" i="28" s="1"/>
  <c r="EW14" i="28"/>
  <c r="V15" i="28"/>
  <c r="AV15" i="28" s="1"/>
  <c r="BV15" i="28" s="1"/>
  <c r="CV15" i="28" s="1"/>
  <c r="DV15" i="28" s="1"/>
  <c r="AA44" i="28"/>
  <c r="AA46" i="28"/>
  <c r="AI44" i="28"/>
  <c r="AI46" i="28"/>
  <c r="AQ46" i="28"/>
  <c r="CA21" i="28"/>
  <c r="CI21" i="28"/>
  <c r="CQ21" i="28"/>
  <c r="DA46" i="28"/>
  <c r="DI44" i="28"/>
  <c r="DI46" i="28"/>
  <c r="DQ46" i="28"/>
  <c r="EI44" i="28"/>
  <c r="AU22" i="28"/>
  <c r="AZ22" i="28"/>
  <c r="EW22" i="28"/>
  <c r="BX22" i="28"/>
  <c r="BX21" i="28" s="1"/>
  <c r="BV22" i="28"/>
  <c r="EW24" i="28"/>
  <c r="EN24" i="28"/>
  <c r="DV24" i="28"/>
  <c r="EU24" i="28" s="1"/>
  <c r="CO26" i="28"/>
  <c r="CO46" i="28" s="1"/>
  <c r="BD26" i="28"/>
  <c r="BR27" i="28"/>
  <c r="BQ26" i="28"/>
  <c r="BQ46" i="28" s="1"/>
  <c r="BZ26" i="28"/>
  <c r="DL27" i="28"/>
  <c r="DK26" i="28"/>
  <c r="AP30" i="28"/>
  <c r="AO29" i="28"/>
  <c r="BX34" i="28"/>
  <c r="BX33" i="28" s="1"/>
  <c r="BR34" i="28"/>
  <c r="BJ34" i="28"/>
  <c r="CB34" i="28"/>
  <c r="BN34" i="28"/>
  <c r="BF34" i="28"/>
  <c r="BP34" i="28"/>
  <c r="BZ34" i="28"/>
  <c r="BL34" i="28"/>
  <c r="BL33" i="28" s="1"/>
  <c r="BH34" i="28"/>
  <c r="BT34" i="28"/>
  <c r="BD34" i="28"/>
  <c r="FI11" i="28"/>
  <c r="BZ42" i="28"/>
  <c r="BZ41" i="28" s="1"/>
  <c r="CB42" i="28"/>
  <c r="CB41" i="28" s="1"/>
  <c r="BX42" i="28"/>
  <c r="BX41" i="28" s="1"/>
  <c r="BZ24" i="28"/>
  <c r="BT42" i="28"/>
  <c r="BT41" i="28" s="1"/>
  <c r="BP42" i="28"/>
  <c r="BP41" i="28" s="1"/>
  <c r="BL42" i="28"/>
  <c r="BL41" i="28" s="1"/>
  <c r="BH42" i="28"/>
  <c r="BH41" i="28" s="1"/>
  <c r="BD42" i="28"/>
  <c r="BD41" i="28" s="1"/>
  <c r="CB35" i="28"/>
  <c r="BX35" i="28"/>
  <c r="BR35" i="28"/>
  <c r="BN35" i="28"/>
  <c r="BJ35" i="28"/>
  <c r="BF35" i="28"/>
  <c r="BR42" i="28"/>
  <c r="BR41" i="28" s="1"/>
  <c r="BN42" i="28"/>
  <c r="BN41" i="28" s="1"/>
  <c r="BJ42" i="28"/>
  <c r="BJ41" i="28" s="1"/>
  <c r="BF42" i="28"/>
  <c r="BF41" i="28" s="1"/>
  <c r="BZ35" i="28"/>
  <c r="BT35" i="28"/>
  <c r="BP35" i="28"/>
  <c r="BL35" i="28"/>
  <c r="BH35" i="28"/>
  <c r="BD35" i="28"/>
  <c r="FI12" i="28"/>
  <c r="BX40" i="28"/>
  <c r="BR40" i="28"/>
  <c r="BJ40" i="28"/>
  <c r="CB40" i="28"/>
  <c r="BN40" i="28"/>
  <c r="BF40" i="28"/>
  <c r="BZ40" i="28"/>
  <c r="BL40" i="28"/>
  <c r="BP37" i="28"/>
  <c r="BP36" i="28" s="1"/>
  <c r="BH37" i="28"/>
  <c r="BH36" i="28" s="1"/>
  <c r="BX28" i="28"/>
  <c r="BR28" i="28"/>
  <c r="BJ28" i="28"/>
  <c r="BT40" i="28"/>
  <c r="BD40" i="28"/>
  <c r="BT37" i="28"/>
  <c r="BT36" i="28" s="1"/>
  <c r="BL37" i="28"/>
  <c r="BL36" i="28" s="1"/>
  <c r="BD37" i="28"/>
  <c r="BD36" i="28" s="1"/>
  <c r="CB28" i="28"/>
  <c r="CB26" i="28" s="1"/>
  <c r="BN28" i="28"/>
  <c r="BF28" i="28"/>
  <c r="BT24" i="28"/>
  <c r="BL24" i="28"/>
  <c r="BD24" i="28"/>
  <c r="BD21" i="28" s="1"/>
  <c r="BX37" i="28"/>
  <c r="BX36" i="28" s="1"/>
  <c r="BN37" i="28"/>
  <c r="BN36" i="28" s="1"/>
  <c r="BZ32" i="28"/>
  <c r="BP28" i="28"/>
  <c r="BP26" i="28" s="1"/>
  <c r="BN24" i="28"/>
  <c r="BJ37" i="28"/>
  <c r="BJ36" i="28" s="1"/>
  <c r="BT32" i="28"/>
  <c r="BP32" i="28"/>
  <c r="BL32" i="28"/>
  <c r="BH32" i="28"/>
  <c r="BD32" i="28"/>
  <c r="BP40" i="28"/>
  <c r="CB37" i="28"/>
  <c r="CB36" i="28" s="1"/>
  <c r="BF37" i="28"/>
  <c r="BF36" i="28" s="1"/>
  <c r="CB32" i="28"/>
  <c r="BX32" i="28"/>
  <c r="BH28" i="28"/>
  <c r="CB24" i="28"/>
  <c r="BR24" i="28"/>
  <c r="BH24" i="28"/>
  <c r="BH21" i="28" s="1"/>
  <c r="BH40" i="28"/>
  <c r="BR37" i="28"/>
  <c r="BR36" i="28" s="1"/>
  <c r="BR32" i="28"/>
  <c r="BN32" i="28"/>
  <c r="BJ32" i="28"/>
  <c r="BF32" i="28"/>
  <c r="FI13" i="28"/>
  <c r="AC44" i="28"/>
  <c r="AC46" i="28"/>
  <c r="AK44" i="28"/>
  <c r="AK46" i="28"/>
  <c r="BC21" i="28"/>
  <c r="BK21" i="28"/>
  <c r="BS21" i="28"/>
  <c r="CC21" i="28"/>
  <c r="CK21" i="28"/>
  <c r="CS21" i="28"/>
  <c r="DC21" i="28"/>
  <c r="DK21" i="28"/>
  <c r="DS21" i="28"/>
  <c r="ES21" i="28"/>
  <c r="BJ22" i="28"/>
  <c r="BJ21" i="28" s="1"/>
  <c r="BR22" i="28"/>
  <c r="BR21" i="28" s="1"/>
  <c r="BZ22" i="28"/>
  <c r="CV22" i="28"/>
  <c r="CX22" i="28"/>
  <c r="DF22" i="28"/>
  <c r="DN22" i="28"/>
  <c r="ED21" i="28"/>
  <c r="ET21" i="28"/>
  <c r="BF24" i="28"/>
  <c r="BF21" i="28" s="1"/>
  <c r="DF24" i="28"/>
  <c r="EM25" i="28"/>
  <c r="BL27" i="28"/>
  <c r="CH26" i="28"/>
  <c r="DN27" i="28"/>
  <c r="DT27" i="28"/>
  <c r="DS26" i="28"/>
  <c r="AQ29" i="28"/>
  <c r="AQ44" i="28" s="1"/>
  <c r="DA29" i="28"/>
  <c r="DA44" i="28" s="1"/>
  <c r="DQ29" i="28"/>
  <c r="DQ44" i="28" s="1"/>
  <c r="DZ30" i="28"/>
  <c r="DY29" i="28"/>
  <c r="DY44" i="28" s="1"/>
  <c r="EH30" i="28"/>
  <c r="EG29" i="28"/>
  <c r="EP30" i="28"/>
  <c r="EO29" i="28"/>
  <c r="L31" i="28"/>
  <c r="K29" i="28"/>
  <c r="T31" i="28"/>
  <c r="S29" i="28"/>
  <c r="S44" i="28" s="1"/>
  <c r="W44" i="28"/>
  <c r="W46" i="28"/>
  <c r="AM44" i="28"/>
  <c r="AM46" i="28"/>
  <c r="AW46" i="28"/>
  <c r="BE46" i="28"/>
  <c r="BM46" i="28"/>
  <c r="BW44" i="28"/>
  <c r="BW46" i="28"/>
  <c r="CE46" i="28"/>
  <c r="CW44" i="28"/>
  <c r="CW46" i="28"/>
  <c r="DE44" i="28"/>
  <c r="DE46" i="28"/>
  <c r="DM44" i="28"/>
  <c r="DM46" i="28"/>
  <c r="T21" i="28"/>
  <c r="BL21" i="28"/>
  <c r="BT21" i="28"/>
  <c r="CB21" i="28"/>
  <c r="DX22" i="28"/>
  <c r="DX21" i="28" s="1"/>
  <c r="DV22" i="28"/>
  <c r="EN21" i="28"/>
  <c r="AT27" i="28"/>
  <c r="V27" i="28"/>
  <c r="AU27" i="28" s="1"/>
  <c r="AS26" i="28"/>
  <c r="AS46" i="28" s="1"/>
  <c r="BB27" i="28"/>
  <c r="BA26" i="28"/>
  <c r="BH26" i="28"/>
  <c r="EA26" i="28"/>
  <c r="EA44" i="28" s="1"/>
  <c r="EB27" i="28"/>
  <c r="BX31" i="28"/>
  <c r="BV31" i="28"/>
  <c r="CU31" i="28" s="1"/>
  <c r="BW29" i="28"/>
  <c r="CF31" i="28"/>
  <c r="CE29" i="28"/>
  <c r="CE44" i="28" s="1"/>
  <c r="CN31" i="28"/>
  <c r="CM29" i="28"/>
  <c r="CM44" i="28" s="1"/>
  <c r="EV11" i="28"/>
  <c r="EW11" i="28"/>
  <c r="DX34" i="28"/>
  <c r="DR34" i="28"/>
  <c r="DJ34" i="28"/>
  <c r="EB34" i="28"/>
  <c r="DN34" i="28"/>
  <c r="DF34" i="28"/>
  <c r="DH34" i="28"/>
  <c r="DT34" i="28"/>
  <c r="DT33" i="28" s="1"/>
  <c r="DD34" i="28"/>
  <c r="DP34" i="28"/>
  <c r="DZ34" i="28"/>
  <c r="DL34" i="28"/>
  <c r="EV12" i="28"/>
  <c r="EB42" i="28"/>
  <c r="EB41" i="28" s="1"/>
  <c r="DX42" i="28"/>
  <c r="DX41" i="28" s="1"/>
  <c r="DZ42" i="28"/>
  <c r="DZ41" i="28" s="1"/>
  <c r="DR42" i="28"/>
  <c r="DR41" i="28" s="1"/>
  <c r="DN42" i="28"/>
  <c r="DN41" i="28" s="1"/>
  <c r="DJ42" i="28"/>
  <c r="DJ41" i="28" s="1"/>
  <c r="DF42" i="28"/>
  <c r="DF41" i="28" s="1"/>
  <c r="DZ35" i="28"/>
  <c r="DT35" i="28"/>
  <c r="DP35" i="28"/>
  <c r="DL35" i="28"/>
  <c r="DH35" i="28"/>
  <c r="DD35" i="28"/>
  <c r="DT42" i="28"/>
  <c r="DT41" i="28" s="1"/>
  <c r="DP42" i="28"/>
  <c r="DP41" i="28" s="1"/>
  <c r="DL42" i="28"/>
  <c r="DL41" i="28" s="1"/>
  <c r="DH42" i="28"/>
  <c r="DH41" i="28" s="1"/>
  <c r="DD42" i="28"/>
  <c r="DD41" i="28" s="1"/>
  <c r="EB35" i="28"/>
  <c r="DX35" i="28"/>
  <c r="DR35" i="28"/>
  <c r="DN35" i="28"/>
  <c r="DJ35" i="28"/>
  <c r="DF35" i="28"/>
  <c r="EV13" i="28"/>
  <c r="DX40" i="28"/>
  <c r="DR40" i="28"/>
  <c r="DJ40" i="28"/>
  <c r="DN40" i="28"/>
  <c r="DF40" i="28"/>
  <c r="EB40" i="28"/>
  <c r="DT40" i="28"/>
  <c r="DD40" i="28"/>
  <c r="DX28" i="28"/>
  <c r="DX26" i="28" s="1"/>
  <c r="DR28" i="28"/>
  <c r="DJ28" i="28"/>
  <c r="DZ40" i="28"/>
  <c r="DL40" i="28"/>
  <c r="EB28" i="28"/>
  <c r="DN28" i="28"/>
  <c r="DF28" i="28"/>
  <c r="DZ24" i="28"/>
  <c r="DT24" i="28"/>
  <c r="DT21" i="28" s="1"/>
  <c r="DL24" i="28"/>
  <c r="DD24" i="28"/>
  <c r="DD21" i="28" s="1"/>
  <c r="DZ37" i="28"/>
  <c r="DZ36" i="28" s="1"/>
  <c r="EB32" i="28"/>
  <c r="DX32" i="28"/>
  <c r="DH28" i="28"/>
  <c r="DH26" i="28" s="1"/>
  <c r="EB24" i="28"/>
  <c r="EB21" i="28" s="1"/>
  <c r="DR24" i="28"/>
  <c r="DH24" i="28"/>
  <c r="DT37" i="28"/>
  <c r="DT36" i="28" s="1"/>
  <c r="DP37" i="28"/>
  <c r="DP36" i="28" s="1"/>
  <c r="DL37" i="28"/>
  <c r="DL36" i="28" s="1"/>
  <c r="DH37" i="28"/>
  <c r="DH36" i="28" s="1"/>
  <c r="DD37" i="28"/>
  <c r="DD36" i="28" s="1"/>
  <c r="DR32" i="28"/>
  <c r="DN32" i="28"/>
  <c r="DJ32" i="28"/>
  <c r="DF32" i="28"/>
  <c r="DP40" i="28"/>
  <c r="EB37" i="28"/>
  <c r="EB36" i="28" s="1"/>
  <c r="DX37" i="28"/>
  <c r="DX36" i="28" s="1"/>
  <c r="DZ32" i="28"/>
  <c r="DP28" i="28"/>
  <c r="DN24" i="28"/>
  <c r="DH40" i="28"/>
  <c r="DR37" i="28"/>
  <c r="DR36" i="28" s="1"/>
  <c r="DN37" i="28"/>
  <c r="DN36" i="28" s="1"/>
  <c r="DJ37" i="28"/>
  <c r="DJ36" i="28" s="1"/>
  <c r="DF37" i="28"/>
  <c r="DF36" i="28" s="1"/>
  <c r="DT32" i="28"/>
  <c r="DP32" i="28"/>
  <c r="DL32" i="28"/>
  <c r="DH32" i="28"/>
  <c r="DD32" i="28"/>
  <c r="DZ28" i="28"/>
  <c r="DL28" i="28"/>
  <c r="AF26" i="28"/>
  <c r="EX26" i="28" s="1"/>
  <c r="Y46" i="28"/>
  <c r="Y44" i="28"/>
  <c r="AG46" i="28"/>
  <c r="AG44" i="28"/>
  <c r="AO46" i="28"/>
  <c r="AO44" i="28"/>
  <c r="AY21" i="28"/>
  <c r="BG21" i="28"/>
  <c r="BO21" i="28"/>
  <c r="BY46" i="28"/>
  <c r="CG46" i="28"/>
  <c r="CY21" i="28"/>
  <c r="DG21" i="28"/>
  <c r="DO21" i="28"/>
  <c r="DY46" i="28"/>
  <c r="AV22" i="28"/>
  <c r="BN21" i="28"/>
  <c r="CT21" i="28"/>
  <c r="DJ22" i="28"/>
  <c r="DJ21" i="28" s="1"/>
  <c r="DR22" i="28"/>
  <c r="DZ22" i="28"/>
  <c r="EP21" i="28"/>
  <c r="DP24" i="28"/>
  <c r="DP21" i="28" s="1"/>
  <c r="AV27" i="28"/>
  <c r="BU27" i="28" s="1"/>
  <c r="BJ27" i="28"/>
  <c r="BJ26" i="28" s="1"/>
  <c r="BI26" i="28"/>
  <c r="BI44" i="28" s="1"/>
  <c r="BV27" i="28"/>
  <c r="CU27" i="28" s="1"/>
  <c r="BX27" i="28"/>
  <c r="BX26" i="28" s="1"/>
  <c r="CX27" i="28"/>
  <c r="CV27" i="28"/>
  <c r="DU27" i="28" s="1"/>
  <c r="DD27" i="28"/>
  <c r="DD26" i="28" s="1"/>
  <c r="DC26" i="28"/>
  <c r="DP27" i="28"/>
  <c r="ED27" i="28"/>
  <c r="EC26" i="28"/>
  <c r="EW27" i="28"/>
  <c r="BL28" i="28"/>
  <c r="DT28" i="28"/>
  <c r="DI29" i="28"/>
  <c r="AX30" i="28"/>
  <c r="AV30" i="28"/>
  <c r="BU30" i="28" s="1"/>
  <c r="AW29" i="28"/>
  <c r="AW44" i="28" s="1"/>
  <c r="BF30" i="28"/>
  <c r="BF29" i="28" s="1"/>
  <c r="BE29" i="28"/>
  <c r="BE44" i="28" s="1"/>
  <c r="BN30" i="28"/>
  <c r="BM29" i="28"/>
  <c r="BM44" i="28" s="1"/>
  <c r="CD30" i="28"/>
  <c r="CC29" i="28"/>
  <c r="CL30" i="28"/>
  <c r="CK29" i="28"/>
  <c r="CT30" i="28"/>
  <c r="CS29" i="28"/>
  <c r="AZ31" i="28"/>
  <c r="AY29" i="28"/>
  <c r="BH31" i="28"/>
  <c r="BG29" i="28"/>
  <c r="BP31" i="28"/>
  <c r="BO29" i="28"/>
  <c r="BJ30" i="28"/>
  <c r="BR30" i="28"/>
  <c r="BZ30" i="28"/>
  <c r="CX30" i="28"/>
  <c r="CV30" i="28"/>
  <c r="DU30" i="28" s="1"/>
  <c r="DF30" i="28"/>
  <c r="DN30" i="28"/>
  <c r="X31" i="28"/>
  <c r="V31" i="28"/>
  <c r="AU31" i="28" s="1"/>
  <c r="AF31" i="28"/>
  <c r="EW31" i="28"/>
  <c r="BD31" i="28"/>
  <c r="BL31" i="28"/>
  <c r="BT31" i="28"/>
  <c r="CB31" i="28"/>
  <c r="DH31" i="28"/>
  <c r="DP31" i="28"/>
  <c r="DX31" i="28"/>
  <c r="DV31" i="28"/>
  <c r="EU31" i="28" s="1"/>
  <c r="EI36" i="28"/>
  <c r="EJ37" i="28"/>
  <c r="EJ36" i="28" s="1"/>
  <c r="EQ36" i="28"/>
  <c r="ER37" i="28"/>
  <c r="ER36" i="28" s="1"/>
  <c r="CY38" i="28"/>
  <c r="AB38" i="28"/>
  <c r="CU39" i="28"/>
  <c r="BX39" i="28"/>
  <c r="BX38" i="28" s="1"/>
  <c r="DD39" i="28"/>
  <c r="DD38" i="28" s="1"/>
  <c r="DC38" i="28"/>
  <c r="DL39" i="28"/>
  <c r="DK38" i="28"/>
  <c r="DT39" i="28"/>
  <c r="DT38" i="28" s="1"/>
  <c r="AL30" i="28"/>
  <c r="AD30" i="28"/>
  <c r="P30" i="28"/>
  <c r="H30" i="28"/>
  <c r="H29" i="28" s="1"/>
  <c r="AH30" i="28"/>
  <c r="Z30" i="28"/>
  <c r="T30" i="28"/>
  <c r="L30" i="28"/>
  <c r="DB34" i="28"/>
  <c r="DB33" i="28" s="1"/>
  <c r="CN34" i="28"/>
  <c r="CF34" i="28"/>
  <c r="CX34" i="28"/>
  <c r="CX33" i="28" s="1"/>
  <c r="CR34" i="28"/>
  <c r="CJ34" i="28"/>
  <c r="AJ42" i="28"/>
  <c r="AJ41" i="28" s="1"/>
  <c r="AB42" i="28"/>
  <c r="AB41" i="28" s="1"/>
  <c r="N42" i="28"/>
  <c r="N41" i="28" s="1"/>
  <c r="F42" i="28"/>
  <c r="F41" i="28" s="1"/>
  <c r="AF42" i="28"/>
  <c r="AF41" i="28" s="1"/>
  <c r="X42" i="28"/>
  <c r="X41" i="28" s="1"/>
  <c r="R42" i="28"/>
  <c r="R41" i="28" s="1"/>
  <c r="J42" i="28"/>
  <c r="J41" i="28" s="1"/>
  <c r="AR42" i="28"/>
  <c r="AR41" i="28" s="1"/>
  <c r="AN42" i="28"/>
  <c r="AN41" i="28" s="1"/>
  <c r="AD42" i="28"/>
  <c r="AD41" i="28" s="1"/>
  <c r="P42" i="28"/>
  <c r="P41" i="28" s="1"/>
  <c r="F37" i="28"/>
  <c r="F36" i="28" s="1"/>
  <c r="AB35" i="28"/>
  <c r="N35" i="28"/>
  <c r="F35" i="28"/>
  <c r="AT42" i="28"/>
  <c r="AT41" i="28" s="1"/>
  <c r="AP42" i="28"/>
  <c r="AP41" i="28" s="1"/>
  <c r="AL42" i="28"/>
  <c r="AL41" i="28" s="1"/>
  <c r="H42" i="28"/>
  <c r="H41" i="28" s="1"/>
  <c r="J37" i="28"/>
  <c r="J36" i="28" s="1"/>
  <c r="X35" i="28"/>
  <c r="R35" i="28"/>
  <c r="J35" i="28"/>
  <c r="AH27" i="28"/>
  <c r="Z27" i="28"/>
  <c r="Z26" i="28" s="1"/>
  <c r="T27" i="28"/>
  <c r="L27" i="28"/>
  <c r="ER42" i="28"/>
  <c r="ER41" i="28" s="1"/>
  <c r="EN42" i="28"/>
  <c r="EN41" i="28" s="1"/>
  <c r="EJ42" i="28"/>
  <c r="EJ41" i="28" s="1"/>
  <c r="EF42" i="28"/>
  <c r="EF41" i="28" s="1"/>
  <c r="ET42" i="28"/>
  <c r="ET41" i="28" s="1"/>
  <c r="EP42" i="28"/>
  <c r="EP41" i="28" s="1"/>
  <c r="EL42" i="28"/>
  <c r="EL41" i="28" s="1"/>
  <c r="EH42" i="28"/>
  <c r="EH41" i="28" s="1"/>
  <c r="ED42" i="28"/>
  <c r="ED41" i="28" s="1"/>
  <c r="ET27" i="28"/>
  <c r="EL27" i="28"/>
  <c r="DB40" i="28"/>
  <c r="CN40" i="28"/>
  <c r="CN38" i="28" s="1"/>
  <c r="CF40" i="28"/>
  <c r="CF38" i="28" s="1"/>
  <c r="CX40" i="28"/>
  <c r="CR40" i="28"/>
  <c r="CJ40" i="28"/>
  <c r="CP40" i="28"/>
  <c r="CZ37" i="28"/>
  <c r="CZ36" i="28" s="1"/>
  <c r="CT37" i="28"/>
  <c r="CT36" i="28" s="1"/>
  <c r="CL37" i="28"/>
  <c r="CL36" i="28" s="1"/>
  <c r="CD37" i="28"/>
  <c r="CD36" i="28" s="1"/>
  <c r="DB28" i="28"/>
  <c r="CN28" i="28"/>
  <c r="CN26" i="28" s="1"/>
  <c r="CF28" i="28"/>
  <c r="CH40" i="28"/>
  <c r="CP37" i="28"/>
  <c r="CP36" i="28" s="1"/>
  <c r="CH37" i="28"/>
  <c r="CH36" i="28" s="1"/>
  <c r="CX28" i="28"/>
  <c r="CR28" i="28"/>
  <c r="CR26" i="28" s="1"/>
  <c r="CJ28" i="28"/>
  <c r="CJ26" i="28" s="1"/>
  <c r="CP24" i="28"/>
  <c r="CP21" i="28" s="1"/>
  <c r="CH24" i="28"/>
  <c r="CH21" i="28" s="1"/>
  <c r="H22" i="28"/>
  <c r="N22" i="28"/>
  <c r="AB22" i="28"/>
  <c r="AB21" i="28" s="1"/>
  <c r="AJ22" i="28"/>
  <c r="AJ21" i="28" s="1"/>
  <c r="AR22" i="28"/>
  <c r="AX22" i="28"/>
  <c r="DU23" i="28"/>
  <c r="F24" i="28"/>
  <c r="F21" i="28" s="1"/>
  <c r="L24" i="28"/>
  <c r="L21" i="28" s="1"/>
  <c r="AF24" i="28"/>
  <c r="AR24" i="28"/>
  <c r="AX24" i="28"/>
  <c r="CL24" i="28"/>
  <c r="CL21" i="28" s="1"/>
  <c r="DB24" i="28"/>
  <c r="DB21" i="28" s="1"/>
  <c r="EF24" i="28"/>
  <c r="EF21" i="28" s="1"/>
  <c r="N27" i="28"/>
  <c r="BF27" i="28"/>
  <c r="BF26" i="28" s="1"/>
  <c r="CL27" i="28"/>
  <c r="DB27" i="28"/>
  <c r="DB26" i="28" s="1"/>
  <c r="DR27" i="28"/>
  <c r="DV27" i="28"/>
  <c r="EJ27" i="28"/>
  <c r="F28" i="28"/>
  <c r="F26" i="28" s="1"/>
  <c r="AT28" i="28"/>
  <c r="CL28" i="28"/>
  <c r="CZ28" i="28"/>
  <c r="CZ26" i="28" s="1"/>
  <c r="ED28" i="28"/>
  <c r="ET28" i="28"/>
  <c r="G29" i="28"/>
  <c r="O29" i="28"/>
  <c r="BY29" i="28"/>
  <c r="BY44" i="28" s="1"/>
  <c r="CG29" i="28"/>
  <c r="CG44" i="28" s="1"/>
  <c r="CO29" i="28"/>
  <c r="CY29" i="28"/>
  <c r="DG29" i="28"/>
  <c r="DO29" i="28"/>
  <c r="EW40" i="28"/>
  <c r="J30" i="28"/>
  <c r="X30" i="28"/>
  <c r="V30" i="28"/>
  <c r="AU30" i="28" s="1"/>
  <c r="AN30" i="28"/>
  <c r="AN29" i="28" s="1"/>
  <c r="BD30" i="28"/>
  <c r="BL30" i="28"/>
  <c r="BL29" i="28" s="1"/>
  <c r="BT30" i="28"/>
  <c r="BT29" i="28" s="1"/>
  <c r="CB30" i="28"/>
  <c r="CJ30" i="28"/>
  <c r="CR30" i="28"/>
  <c r="CZ30" i="28"/>
  <c r="CZ29" i="28" s="1"/>
  <c r="DH30" i="28"/>
  <c r="DH29" i="28" s="1"/>
  <c r="DP30" i="28"/>
  <c r="DV30" i="28"/>
  <c r="EU30" i="28" s="1"/>
  <c r="DX30" i="28"/>
  <c r="DX29" i="28" s="1"/>
  <c r="EF30" i="28"/>
  <c r="EN30" i="28"/>
  <c r="EW30" i="28"/>
  <c r="J31" i="28"/>
  <c r="R31" i="28"/>
  <c r="Z31" i="28"/>
  <c r="AH31" i="28"/>
  <c r="AP31" i="28"/>
  <c r="AV31" i="28"/>
  <c r="BU31" i="28" s="1"/>
  <c r="AX31" i="28"/>
  <c r="BF31" i="28"/>
  <c r="BN31" i="28"/>
  <c r="CD31" i="28"/>
  <c r="CL31" i="28"/>
  <c r="CT31" i="28"/>
  <c r="DB31" i="28"/>
  <c r="DB29" i="28" s="1"/>
  <c r="DJ31" i="28"/>
  <c r="DR31" i="28"/>
  <c r="DZ31" i="28"/>
  <c r="EH31" i="28"/>
  <c r="EP31" i="28"/>
  <c r="L32" i="28"/>
  <c r="Z32" i="28"/>
  <c r="AL32" i="28"/>
  <c r="AP32" i="28"/>
  <c r="AT32" i="28"/>
  <c r="CF32" i="28"/>
  <c r="CJ32" i="28"/>
  <c r="CN32" i="28"/>
  <c r="CR32" i="28"/>
  <c r="ED32" i="28"/>
  <c r="EH32" i="28"/>
  <c r="EL32" i="28"/>
  <c r="EP32" i="28"/>
  <c r="ET32" i="28"/>
  <c r="P34" i="28"/>
  <c r="AD34" i="28"/>
  <c r="AT34" i="28"/>
  <c r="CL34" i="28"/>
  <c r="CZ34" i="28"/>
  <c r="CZ33" i="28" s="1"/>
  <c r="ED34" i="28"/>
  <c r="ED33" i="28" s="1"/>
  <c r="H35" i="28"/>
  <c r="AF35" i="28"/>
  <c r="AJ35" i="28"/>
  <c r="AN35" i="28"/>
  <c r="AR35" i="28"/>
  <c r="CD35" i="28"/>
  <c r="CH35" i="28"/>
  <c r="CL35" i="28"/>
  <c r="CP35" i="28"/>
  <c r="CP33" i="28" s="1"/>
  <c r="CT35" i="28"/>
  <c r="EF35" i="28"/>
  <c r="EJ35" i="28"/>
  <c r="EN35" i="28"/>
  <c r="ER35" i="28"/>
  <c r="P37" i="28"/>
  <c r="P36" i="28" s="1"/>
  <c r="CR37" i="28"/>
  <c r="CR36" i="28" s="1"/>
  <c r="EL37" i="28"/>
  <c r="EL36" i="28" s="1"/>
  <c r="EK36" i="28"/>
  <c r="EK46" i="28" s="1"/>
  <c r="ET37" i="28"/>
  <c r="ET36" i="28" s="1"/>
  <c r="ES36" i="28"/>
  <c r="DS38" i="28"/>
  <c r="EW39" i="28"/>
  <c r="AJ39" i="28"/>
  <c r="AU39" i="28"/>
  <c r="AR39" i="28"/>
  <c r="AZ39" i="28"/>
  <c r="BH39" i="28"/>
  <c r="BH38" i="28" s="1"/>
  <c r="BP39" i="28"/>
  <c r="EU39" i="28"/>
  <c r="DX39" i="28"/>
  <c r="DW38" i="28"/>
  <c r="DW46" i="28" s="1"/>
  <c r="EF39" i="28"/>
  <c r="EF38" i="28" s="1"/>
  <c r="EE38" i="28"/>
  <c r="EN39" i="28"/>
  <c r="EM38" i="28"/>
  <c r="P40" i="28"/>
  <c r="CT40" i="28"/>
  <c r="Z42" i="28"/>
  <c r="Z41" i="28" s="1"/>
  <c r="AX42" i="28"/>
  <c r="AX41" i="28" s="1"/>
  <c r="BB42" i="28"/>
  <c r="BB41" i="28" s="1"/>
  <c r="DX76" i="28"/>
  <c r="DX77" i="28" s="1"/>
  <c r="DW77" i="28"/>
  <c r="EF76" i="28"/>
  <c r="EF77" i="28" s="1"/>
  <c r="EE77" i="28"/>
  <c r="DD31" i="28"/>
  <c r="DL31" i="28"/>
  <c r="DT31" i="28"/>
  <c r="EB31" i="28"/>
  <c r="EE36" i="28"/>
  <c r="EE44" i="28" s="1"/>
  <c r="EF37" i="28"/>
  <c r="EF36" i="28" s="1"/>
  <c r="EM36" i="28"/>
  <c r="EN37" i="28"/>
  <c r="EN36" i="28" s="1"/>
  <c r="CB39" i="28"/>
  <c r="CA38" i="28"/>
  <c r="CJ39" i="28"/>
  <c r="CJ38" i="28" s="1"/>
  <c r="CI38" i="28"/>
  <c r="CR39" i="28"/>
  <c r="CQ38" i="28"/>
  <c r="DH39" i="28"/>
  <c r="DH38" i="28" s="1"/>
  <c r="DP39" i="28"/>
  <c r="AE44" i="28"/>
  <c r="AH39" i="28"/>
  <c r="Z39" i="28"/>
  <c r="T39" i="28"/>
  <c r="L39" i="28"/>
  <c r="AD39" i="28"/>
  <c r="P39" i="28"/>
  <c r="P38" i="28" s="1"/>
  <c r="H39" i="28"/>
  <c r="H38" i="28" s="1"/>
  <c r="AF39" i="28"/>
  <c r="R39" i="28"/>
  <c r="BB34" i="28"/>
  <c r="BB33" i="28" s="1"/>
  <c r="AN34" i="28"/>
  <c r="AF34" i="28"/>
  <c r="AF33" i="28" s="1"/>
  <c r="X34" i="28"/>
  <c r="R34" i="28"/>
  <c r="R33" i="28" s="1"/>
  <c r="J34" i="28"/>
  <c r="X39" i="28"/>
  <c r="J39" i="28"/>
  <c r="AX34" i="28"/>
  <c r="AR34" i="28"/>
  <c r="AJ34" i="28"/>
  <c r="AB34" i="28"/>
  <c r="N34" i="28"/>
  <c r="N33" i="28" s="1"/>
  <c r="F34" i="28"/>
  <c r="EN34" i="28"/>
  <c r="EN33" i="28" s="1"/>
  <c r="EF34" i="28"/>
  <c r="ER34" i="28"/>
  <c r="ER33" i="28" s="1"/>
  <c r="EJ34" i="28"/>
  <c r="EJ33" i="28" s="1"/>
  <c r="CT42" i="28"/>
  <c r="CT41" i="28" s="1"/>
  <c r="CP42" i="28"/>
  <c r="CP41" i="28" s="1"/>
  <c r="CL42" i="28"/>
  <c r="CL41" i="28" s="1"/>
  <c r="CH42" i="28"/>
  <c r="CH41" i="28" s="1"/>
  <c r="CD42" i="28"/>
  <c r="CD41" i="28" s="1"/>
  <c r="CR42" i="28"/>
  <c r="CR41" i="28" s="1"/>
  <c r="CN42" i="28"/>
  <c r="CN41" i="28" s="1"/>
  <c r="CJ42" i="28"/>
  <c r="CJ41" i="28" s="1"/>
  <c r="CF42" i="28"/>
  <c r="CF41" i="28" s="1"/>
  <c r="BB40" i="28"/>
  <c r="AN40" i="28"/>
  <c r="AF40" i="28"/>
  <c r="X40" i="28"/>
  <c r="R40" i="28"/>
  <c r="J40" i="28"/>
  <c r="AX40" i="28"/>
  <c r="AR40" i="28"/>
  <c r="AJ40" i="28"/>
  <c r="AB40" i="28"/>
  <c r="N40" i="28"/>
  <c r="N38" i="28" s="1"/>
  <c r="F40" i="28"/>
  <c r="F38" i="28" s="1"/>
  <c r="AH40" i="28"/>
  <c r="T40" i="28"/>
  <c r="AZ37" i="28"/>
  <c r="AZ36" i="28" s="1"/>
  <c r="AT37" i="28"/>
  <c r="AT36" i="28" s="1"/>
  <c r="AL37" i="28"/>
  <c r="AL36" i="28" s="1"/>
  <c r="AB37" i="28"/>
  <c r="AB36" i="28" s="1"/>
  <c r="N37" i="28"/>
  <c r="N36" i="28" s="1"/>
  <c r="AF32" i="28"/>
  <c r="X32" i="28"/>
  <c r="R32" i="28"/>
  <c r="J32" i="28"/>
  <c r="BB28" i="28"/>
  <c r="AN28" i="28"/>
  <c r="AN26" i="28" s="1"/>
  <c r="P28" i="28"/>
  <c r="P26" i="28" s="1"/>
  <c r="H28" i="28"/>
  <c r="AP40" i="28"/>
  <c r="Z40" i="28"/>
  <c r="L40" i="28"/>
  <c r="AP37" i="28"/>
  <c r="AP36" i="28" s="1"/>
  <c r="AH37" i="28"/>
  <c r="AH36" i="28" s="1"/>
  <c r="X37" i="28"/>
  <c r="X36" i="28" s="1"/>
  <c r="R37" i="28"/>
  <c r="R36" i="28" s="1"/>
  <c r="AJ32" i="28"/>
  <c r="AJ29" i="28" s="1"/>
  <c r="N32" i="28"/>
  <c r="F32" i="28"/>
  <c r="AX28" i="28"/>
  <c r="AR28" i="28"/>
  <c r="AJ28" i="28"/>
  <c r="AJ26" i="28" s="1"/>
  <c r="Z28" i="28"/>
  <c r="T28" i="28"/>
  <c r="L28" i="28"/>
  <c r="AP24" i="28"/>
  <c r="AP21" i="28" s="1"/>
  <c r="AH24" i="28"/>
  <c r="AH21" i="28" s="1"/>
  <c r="X24" i="28"/>
  <c r="R24" i="28"/>
  <c r="ER40" i="28"/>
  <c r="EN40" i="28"/>
  <c r="EJ40" i="28"/>
  <c r="EF40" i="28"/>
  <c r="ED37" i="28"/>
  <c r="ED36" i="28" s="1"/>
  <c r="EN28" i="28"/>
  <c r="EN26" i="28" s="1"/>
  <c r="EF28" i="28"/>
  <c r="ET40" i="28"/>
  <c r="EP40" i="28"/>
  <c r="EL40" i="28"/>
  <c r="EH40" i="28"/>
  <c r="ED40" i="28"/>
  <c r="ER28" i="28"/>
  <c r="ER26" i="28" s="1"/>
  <c r="EJ28" i="28"/>
  <c r="EH24" i="28"/>
  <c r="EH21" i="28" s="1"/>
  <c r="K44" i="28"/>
  <c r="R22" i="28"/>
  <c r="X22" i="28"/>
  <c r="AF22" i="28"/>
  <c r="AN22" i="28"/>
  <c r="AN21" i="28" s="1"/>
  <c r="J24" i="28"/>
  <c r="P24" i="28"/>
  <c r="P21" i="28" s="1"/>
  <c r="Z24" i="28"/>
  <c r="Z21" i="28" s="1"/>
  <c r="AL24" i="28"/>
  <c r="AL21" i="28" s="1"/>
  <c r="BB24" i="28"/>
  <c r="BB21" i="28" s="1"/>
  <c r="CF24" i="28"/>
  <c r="CF21" i="28" s="1"/>
  <c r="CR24" i="28"/>
  <c r="CX24" i="28"/>
  <c r="EL24" i="28"/>
  <c r="EL21" i="28" s="1"/>
  <c r="EQ25" i="28"/>
  <c r="ER24" i="28"/>
  <c r="H27" i="28"/>
  <c r="R27" i="28"/>
  <c r="R26" i="28" s="1"/>
  <c r="AB27" i="28"/>
  <c r="AB26" i="28" s="1"/>
  <c r="AL27" i="28"/>
  <c r="AR27" i="28"/>
  <c r="AX27" i="28"/>
  <c r="AX26" i="28" s="1"/>
  <c r="BN27" i="28"/>
  <c r="CD27" i="28"/>
  <c r="CT27" i="28"/>
  <c r="CT26" i="28" s="1"/>
  <c r="DJ27" i="28"/>
  <c r="DJ26" i="28" s="1"/>
  <c r="DZ27" i="28"/>
  <c r="EF27" i="28"/>
  <c r="EP27" i="28"/>
  <c r="EP26" i="28" s="1"/>
  <c r="N28" i="28"/>
  <c r="X28" i="28"/>
  <c r="X26" i="28" s="1"/>
  <c r="AL28" i="28"/>
  <c r="AZ28" i="28"/>
  <c r="AZ26" i="28" s="1"/>
  <c r="CD28" i="28"/>
  <c r="CT28" i="28"/>
  <c r="EL28" i="28"/>
  <c r="AS29" i="28"/>
  <c r="AS44" i="28" s="1"/>
  <c r="BC29" i="28"/>
  <c r="BK29" i="28"/>
  <c r="BS29" i="28"/>
  <c r="DC29" i="28"/>
  <c r="DK29" i="28"/>
  <c r="DS29" i="28"/>
  <c r="EC29" i="28"/>
  <c r="EK29" i="28"/>
  <c r="ES29" i="28"/>
  <c r="R30" i="28"/>
  <c r="AF30" i="28"/>
  <c r="AR30" i="28"/>
  <c r="AZ30" i="28"/>
  <c r="BH30" i="28"/>
  <c r="BH29" i="28" s="1"/>
  <c r="BP30" i="28"/>
  <c r="BV30" i="28"/>
  <c r="CU30" i="28" s="1"/>
  <c r="BX30" i="28"/>
  <c r="CF30" i="28"/>
  <c r="CN30" i="28"/>
  <c r="DD30" i="28"/>
  <c r="DD29" i="28" s="1"/>
  <c r="DL30" i="28"/>
  <c r="DT30" i="28"/>
  <c r="EB30" i="28"/>
  <c r="EJ30" i="28"/>
  <c r="EJ29" i="28" s="1"/>
  <c r="ER30" i="28"/>
  <c r="D31" i="28"/>
  <c r="F31" i="28"/>
  <c r="F29" i="28" s="1"/>
  <c r="N31" i="28"/>
  <c r="N29" i="28" s="1"/>
  <c r="AD31" i="28"/>
  <c r="AL31" i="28"/>
  <c r="AT31" i="28"/>
  <c r="AT29" i="28" s="1"/>
  <c r="BB31" i="28"/>
  <c r="BB29" i="28" s="1"/>
  <c r="BJ31" i="28"/>
  <c r="BR31" i="28"/>
  <c r="BZ31" i="28"/>
  <c r="CH31" i="28"/>
  <c r="CH29" i="28" s="1"/>
  <c r="CP31" i="28"/>
  <c r="CV31" i="28"/>
  <c r="DU31" i="28" s="1"/>
  <c r="CX31" i="28"/>
  <c r="DF31" i="28"/>
  <c r="DN31" i="28"/>
  <c r="ED31" i="28"/>
  <c r="EL31" i="28"/>
  <c r="ET31" i="28"/>
  <c r="ET29" i="28" s="1"/>
  <c r="T32" i="28"/>
  <c r="AD32" i="28"/>
  <c r="AN32" i="28"/>
  <c r="AR32" i="28"/>
  <c r="CD32" i="28"/>
  <c r="CH32" i="28"/>
  <c r="CL32" i="28"/>
  <c r="CP32" i="28"/>
  <c r="CT32" i="28"/>
  <c r="EF32" i="28"/>
  <c r="EJ32" i="28"/>
  <c r="EN32" i="28"/>
  <c r="ER32" i="28"/>
  <c r="H34" i="28"/>
  <c r="AL34" i="28"/>
  <c r="AZ34" i="28"/>
  <c r="AZ33" i="28" s="1"/>
  <c r="CD34" i="28"/>
  <c r="CD33" i="28" s="1"/>
  <c r="CT34" i="28"/>
  <c r="EL34" i="28"/>
  <c r="EL33" i="28" s="1"/>
  <c r="P35" i="28"/>
  <c r="AD35" i="28"/>
  <c r="AH35" i="28"/>
  <c r="AH33" i="28" s="1"/>
  <c r="AL35" i="28"/>
  <c r="AP35" i="28"/>
  <c r="AT35" i="28"/>
  <c r="CF35" i="28"/>
  <c r="CJ35" i="28"/>
  <c r="CN35" i="28"/>
  <c r="CR35" i="28"/>
  <c r="ED35" i="28"/>
  <c r="EH35" i="28"/>
  <c r="EH33" i="28" s="1"/>
  <c r="EL35" i="28"/>
  <c r="EP35" i="28"/>
  <c r="EP33" i="28" s="1"/>
  <c r="ET35" i="28"/>
  <c r="ET33" i="28" s="1"/>
  <c r="H37" i="28"/>
  <c r="H36" i="28" s="1"/>
  <c r="AN37" i="28"/>
  <c r="AN36" i="28" s="1"/>
  <c r="AX37" i="28"/>
  <c r="AX36" i="28" s="1"/>
  <c r="CJ37" i="28"/>
  <c r="CJ36" i="28" s="1"/>
  <c r="CX37" i="28"/>
  <c r="CX36" i="28" s="1"/>
  <c r="EU37" i="28"/>
  <c r="EH37" i="28"/>
  <c r="EH36" i="28" s="1"/>
  <c r="EG36" i="28"/>
  <c r="EP37" i="28"/>
  <c r="EP36" i="28" s="1"/>
  <c r="EO36" i="28"/>
  <c r="EO46" i="28" s="1"/>
  <c r="CM38" i="28"/>
  <c r="CM46" i="28" s="1"/>
  <c r="DO38" i="28"/>
  <c r="AN39" i="28"/>
  <c r="BD39" i="28"/>
  <c r="BD38" i="28" s="1"/>
  <c r="BL39" i="28"/>
  <c r="BK38" i="28"/>
  <c r="BT39" i="28"/>
  <c r="BT38" i="28" s="1"/>
  <c r="BS38" i="28"/>
  <c r="EB39" i="28"/>
  <c r="EA38" i="28"/>
  <c r="EJ39" i="28"/>
  <c r="EI38" i="28"/>
  <c r="ER39" i="28"/>
  <c r="EQ38" i="28"/>
  <c r="AD40" i="28"/>
  <c r="AZ40" i="28"/>
  <c r="CD40" i="28"/>
  <c r="CZ40" i="28"/>
  <c r="CZ38" i="28" s="1"/>
  <c r="T42" i="28"/>
  <c r="T41" i="28" s="1"/>
  <c r="AZ42" i="28"/>
  <c r="AZ41" i="28" s="1"/>
  <c r="CX42" i="28"/>
  <c r="CX41" i="28" s="1"/>
  <c r="DB42" i="28"/>
  <c r="DB41" i="28" s="1"/>
  <c r="H59" i="28"/>
  <c r="G44" i="28"/>
  <c r="G45" i="28" s="1"/>
  <c r="I45" i="28" s="1"/>
  <c r="K45" i="28" s="1"/>
  <c r="M45" i="28" s="1"/>
  <c r="O45" i="28" s="1"/>
  <c r="Q45" i="28" s="1"/>
  <c r="O44" i="28"/>
  <c r="AL39" i="28"/>
  <c r="AT39" i="28"/>
  <c r="AT38" i="28" s="1"/>
  <c r="BB39" i="28"/>
  <c r="BB38" i="28" s="1"/>
  <c r="BJ39" i="28"/>
  <c r="BJ38" i="28" s="1"/>
  <c r="BR39" i="28"/>
  <c r="BR38" i="28" s="1"/>
  <c r="BZ39" i="28"/>
  <c r="BZ38" i="28" s="1"/>
  <c r="CH39" i="28"/>
  <c r="CH38" i="28" s="1"/>
  <c r="CP39" i="28"/>
  <c r="CX39" i="28"/>
  <c r="CX38" i="28" s="1"/>
  <c r="DU39" i="28"/>
  <c r="DF39" i="28"/>
  <c r="DN39" i="28"/>
  <c r="DN38" i="28" s="1"/>
  <c r="ED39" i="28"/>
  <c r="ED38" i="28" s="1"/>
  <c r="EL39" i="28"/>
  <c r="ET39" i="28"/>
  <c r="ET38" i="28" s="1"/>
  <c r="AF59" i="28"/>
  <c r="BW59" i="28"/>
  <c r="BX59" i="28"/>
  <c r="CE59" i="28"/>
  <c r="CM59" i="28"/>
  <c r="CN59" i="28"/>
  <c r="CZ59" i="28"/>
  <c r="DH59" i="28"/>
  <c r="DL59" i="28"/>
  <c r="DP59" i="28"/>
  <c r="EC59" i="28"/>
  <c r="ED59" i="28"/>
  <c r="EK59" i="28"/>
  <c r="ES59" i="28"/>
  <c r="ET59" i="28"/>
  <c r="AJ59" i="28"/>
  <c r="AN59" i="28"/>
  <c r="AR59" i="28"/>
  <c r="AP39" i="28"/>
  <c r="AX39" i="28"/>
  <c r="BU39" i="28"/>
  <c r="BF39" i="28"/>
  <c r="BF38" i="28" s="1"/>
  <c r="BN39" i="28"/>
  <c r="BN38" i="28" s="1"/>
  <c r="CD39" i="28"/>
  <c r="CL39" i="28"/>
  <c r="CL38" i="28" s="1"/>
  <c r="CT39" i="28"/>
  <c r="CT38" i="28" s="1"/>
  <c r="DB39" i="28"/>
  <c r="DB38" i="28" s="1"/>
  <c r="DJ39" i="28"/>
  <c r="DJ38" i="28" s="1"/>
  <c r="DR39" i="28"/>
  <c r="DZ39" i="28"/>
  <c r="DZ38" i="28" s="1"/>
  <c r="EH39" i="28"/>
  <c r="EP39" i="28"/>
  <c r="DT59" i="28"/>
  <c r="DD59" i="28"/>
  <c r="X59" i="28"/>
  <c r="AB59" i="28"/>
  <c r="Z59" i="28"/>
  <c r="AD59" i="28"/>
  <c r="AT59" i="28"/>
  <c r="CA59" i="28"/>
  <c r="CI59" i="28"/>
  <c r="CJ59" i="28"/>
  <c r="CQ59" i="28"/>
  <c r="DF59" i="28"/>
  <c r="DY59" i="28"/>
  <c r="EG59" i="28"/>
  <c r="EH59" i="28"/>
  <c r="EO59" i="28"/>
  <c r="AH59" i="28"/>
  <c r="AL59" i="28"/>
  <c r="AP59" i="28"/>
  <c r="CC59" i="28"/>
  <c r="CK59" i="28"/>
  <c r="CL59" i="28"/>
  <c r="CS59" i="28"/>
  <c r="EA59" i="28"/>
  <c r="EB59" i="28"/>
  <c r="EI59" i="28"/>
  <c r="EQ59" i="28"/>
  <c r="ER59" i="28"/>
  <c r="I60" i="28"/>
  <c r="K60" i="28" s="1"/>
  <c r="M60" i="28" s="1"/>
  <c r="O60" i="28" s="1"/>
  <c r="Q60" i="28" s="1"/>
  <c r="S60" i="28" s="1"/>
  <c r="BF59" i="28"/>
  <c r="BY59" i="28"/>
  <c r="BZ59" i="28"/>
  <c r="CG59" i="28"/>
  <c r="CO59" i="28"/>
  <c r="CP59" i="28"/>
  <c r="DW59" i="28"/>
  <c r="EE59" i="28"/>
  <c r="EF59" i="28"/>
  <c r="EM59" i="28"/>
  <c r="W59" i="28"/>
  <c r="AA59" i="28"/>
  <c r="AE59" i="28"/>
  <c r="CW59" i="28"/>
  <c r="DA59" i="28"/>
  <c r="DE59" i="28"/>
  <c r="DI59" i="28"/>
  <c r="DM59" i="28"/>
  <c r="DQ59" i="28"/>
  <c r="CB76" i="28"/>
  <c r="CB77" i="28" s="1"/>
  <c r="CB78" i="28" s="1"/>
  <c r="CA77" i="28"/>
  <c r="CJ76" i="28"/>
  <c r="CJ77" i="28" s="1"/>
  <c r="CI77" i="28"/>
  <c r="CR76" i="28"/>
  <c r="CR77" i="28" s="1"/>
  <c r="CQ77" i="28"/>
  <c r="DH76" i="28"/>
  <c r="DH77" i="28" s="1"/>
  <c r="DG77" i="28"/>
  <c r="CE77" i="28"/>
  <c r="CF76" i="28"/>
  <c r="CF77" i="28" s="1"/>
  <c r="CM77" i="28"/>
  <c r="CN76" i="28"/>
  <c r="CN77" i="28" s="1"/>
  <c r="DC77" i="28"/>
  <c r="DD76" i="28"/>
  <c r="DD77" i="28" s="1"/>
  <c r="EA77" i="28"/>
  <c r="EB76" i="28"/>
  <c r="EB77" i="28" s="1"/>
  <c r="EJ76" i="28"/>
  <c r="EJ77" i="28" s="1"/>
  <c r="EI77" i="28"/>
  <c r="EO77" i="28"/>
  <c r="EP76" i="28"/>
  <c r="EP77" i="28" s="1"/>
  <c r="DK77" i="28"/>
  <c r="DL76" i="28"/>
  <c r="DL77" i="28" s="1"/>
  <c r="DS77" i="28"/>
  <c r="DT76" i="28"/>
  <c r="DT77" i="28" s="1"/>
  <c r="CC77" i="28"/>
  <c r="CD76" i="28"/>
  <c r="CD77" i="28" s="1"/>
  <c r="CK77" i="28"/>
  <c r="CL76" i="28"/>
  <c r="CL77" i="28" s="1"/>
  <c r="CS77" i="28"/>
  <c r="CT76" i="28"/>
  <c r="CT77" i="28" s="1"/>
  <c r="DA77" i="28"/>
  <c r="DA78" i="28" s="1"/>
  <c r="DC78" i="28" s="1"/>
  <c r="DB76" i="28"/>
  <c r="DB77" i="28" s="1"/>
  <c r="DI77" i="28"/>
  <c r="DJ76" i="28"/>
  <c r="DJ77" i="28" s="1"/>
  <c r="DQ77" i="28"/>
  <c r="DR76" i="28"/>
  <c r="DR77" i="28" s="1"/>
  <c r="DY77" i="28"/>
  <c r="DZ76" i="28"/>
  <c r="DZ77" i="28" s="1"/>
  <c r="EG77" i="28"/>
  <c r="EH76" i="28"/>
  <c r="EH77" i="28" s="1"/>
  <c r="CG77" i="28"/>
  <c r="CH76" i="28"/>
  <c r="CH77" i="28" s="1"/>
  <c r="CO77" i="28"/>
  <c r="CP76" i="28"/>
  <c r="CP77" i="28" s="1"/>
  <c r="CW77" i="28"/>
  <c r="CX76" i="28"/>
  <c r="CX77" i="28" s="1"/>
  <c r="DE77" i="28"/>
  <c r="DF76" i="28"/>
  <c r="DF77" i="28" s="1"/>
  <c r="DM77" i="28"/>
  <c r="DN76" i="28"/>
  <c r="DN77" i="28" s="1"/>
  <c r="EC77" i="28"/>
  <c r="ED76" i="28"/>
  <c r="ED77" i="28" s="1"/>
  <c r="ER76" i="28"/>
  <c r="ER77" i="28" s="1"/>
  <c r="EQ77" i="28"/>
  <c r="G78" i="28"/>
  <c r="I78" i="28" s="1"/>
  <c r="K78" i="28" s="1"/>
  <c r="M78" i="28" s="1"/>
  <c r="O78" i="28" s="1"/>
  <c r="Q78" i="28" s="1"/>
  <c r="S78" i="28" s="1"/>
  <c r="W78" i="28" s="1"/>
  <c r="Y78" i="28" s="1"/>
  <c r="AA78" i="28" s="1"/>
  <c r="AC78" i="28" s="1"/>
  <c r="AE78" i="28" s="1"/>
  <c r="AG78" i="28" s="1"/>
  <c r="AI78" i="28" s="1"/>
  <c r="AK78" i="28" s="1"/>
  <c r="AM78" i="28" s="1"/>
  <c r="AO78" i="28" s="1"/>
  <c r="AQ78" i="28" s="1"/>
  <c r="AS78" i="28" s="1"/>
  <c r="AW78" i="28" s="1"/>
  <c r="AY78" i="28" s="1"/>
  <c r="BA78" i="28" s="1"/>
  <c r="BC78" i="28" s="1"/>
  <c r="BE78" i="28" s="1"/>
  <c r="BG78" i="28" s="1"/>
  <c r="BI78" i="28" s="1"/>
  <c r="BK78" i="28" s="1"/>
  <c r="BM78" i="28" s="1"/>
  <c r="BO78" i="28" s="1"/>
  <c r="BQ78" i="28" s="1"/>
  <c r="BS78" i="28" s="1"/>
  <c r="BW78" i="28" s="1"/>
  <c r="BY78" i="28" s="1"/>
  <c r="CA78" i="28" s="1"/>
  <c r="CC78" i="28" s="1"/>
  <c r="CE78" i="28" s="1"/>
  <c r="CG78" i="28" s="1"/>
  <c r="CI78" i="28" s="1"/>
  <c r="CK78" i="28" s="1"/>
  <c r="CM78" i="28" s="1"/>
  <c r="CO78" i="28" s="1"/>
  <c r="CQ78" i="28" s="1"/>
  <c r="CS78" i="28" s="1"/>
  <c r="AH26" i="27"/>
  <c r="D44" i="27"/>
  <c r="D45" i="27" s="1"/>
  <c r="U22" i="27"/>
  <c r="FZ29" i="27"/>
  <c r="EU27" i="27"/>
  <c r="DQ46" i="27"/>
  <c r="BP34" i="27"/>
  <c r="BH34" i="27"/>
  <c r="BH33" i="27" s="1"/>
  <c r="BZ34" i="27"/>
  <c r="BZ33" i="27" s="1"/>
  <c r="BT34" i="27"/>
  <c r="BT33" i="27" s="1"/>
  <c r="BL34" i="27"/>
  <c r="BL33" i="27" s="1"/>
  <c r="BD34" i="27"/>
  <c r="BD33" i="27" s="1"/>
  <c r="BD39" i="27"/>
  <c r="BD38" i="27" s="1"/>
  <c r="BF34" i="27"/>
  <c r="BR31" i="27"/>
  <c r="BN31" i="27"/>
  <c r="BN29" i="27" s="1"/>
  <c r="BJ31" i="27"/>
  <c r="BF31" i="27"/>
  <c r="BF29" i="27" s="1"/>
  <c r="CB39" i="27"/>
  <c r="BT39" i="27"/>
  <c r="BX34" i="27"/>
  <c r="BN34" i="27"/>
  <c r="CB34" i="27"/>
  <c r="CB33" i="27" s="1"/>
  <c r="BR34" i="27"/>
  <c r="BR33" i="27" s="1"/>
  <c r="BZ31" i="27"/>
  <c r="FP34" i="27"/>
  <c r="FP33" i="27" s="1"/>
  <c r="FH34" i="27"/>
  <c r="FZ34" i="27"/>
  <c r="FZ33" i="27" s="1"/>
  <c r="FT34" i="27"/>
  <c r="FT33" i="27" s="1"/>
  <c r="FL34" i="27"/>
  <c r="FL33" i="27" s="1"/>
  <c r="FD34" i="27"/>
  <c r="FD33" i="27" s="1"/>
  <c r="FP31" i="27"/>
  <c r="FH31" i="27"/>
  <c r="FL39" i="27"/>
  <c r="FF34" i="27"/>
  <c r="FX31" i="27"/>
  <c r="FR31" i="27"/>
  <c r="FF31" i="27"/>
  <c r="FF29" i="27" s="1"/>
  <c r="FN34" i="27"/>
  <c r="FD39" i="27"/>
  <c r="GB34" i="27"/>
  <c r="GB33" i="27" s="1"/>
  <c r="FR34" i="27"/>
  <c r="FR33" i="27" s="1"/>
  <c r="FN31" i="27"/>
  <c r="FD31" i="27"/>
  <c r="IA11" i="27"/>
  <c r="FX34" i="27"/>
  <c r="BX40" i="27"/>
  <c r="BR40" i="27"/>
  <c r="BJ40" i="27"/>
  <c r="BN40" i="27"/>
  <c r="BD40" i="27"/>
  <c r="CB37" i="27"/>
  <c r="CB36" i="27" s="1"/>
  <c r="BN37" i="27"/>
  <c r="BN36" i="27" s="1"/>
  <c r="BF37" i="27"/>
  <c r="BF36" i="27" s="1"/>
  <c r="CB40" i="27"/>
  <c r="BT40" i="27"/>
  <c r="BH40" i="27"/>
  <c r="BX37" i="27"/>
  <c r="BX36" i="27" s="1"/>
  <c r="BR37" i="27"/>
  <c r="BR36" i="27" s="1"/>
  <c r="BJ37" i="27"/>
  <c r="BJ36" i="27" s="1"/>
  <c r="BZ40" i="27"/>
  <c r="BL40" i="27"/>
  <c r="BH37" i="27"/>
  <c r="BH36" i="27" s="1"/>
  <c r="BN32" i="27"/>
  <c r="BT28" i="27"/>
  <c r="BL28" i="27"/>
  <c r="BD28" i="27"/>
  <c r="BX24" i="27"/>
  <c r="BX21" i="27" s="1"/>
  <c r="BR24" i="27"/>
  <c r="BR21" i="27" s="1"/>
  <c r="BJ24" i="27"/>
  <c r="BJ21" i="27" s="1"/>
  <c r="BF40" i="27"/>
  <c r="BT37" i="27"/>
  <c r="BT36" i="27" s="1"/>
  <c r="BD37" i="27"/>
  <c r="BD36" i="27" s="1"/>
  <c r="BX28" i="27"/>
  <c r="BR28" i="27"/>
  <c r="BJ28" i="27"/>
  <c r="BJ26" i="27" s="1"/>
  <c r="BP24" i="27"/>
  <c r="BP21" i="27" s="1"/>
  <c r="BH24" i="27"/>
  <c r="BH21" i="27" s="1"/>
  <c r="BP37" i="27"/>
  <c r="BP36" i="27" s="1"/>
  <c r="EB30" i="27"/>
  <c r="DX30" i="27"/>
  <c r="DT30" i="27"/>
  <c r="DT29" i="27" s="1"/>
  <c r="DP30" i="27"/>
  <c r="DL30" i="27"/>
  <c r="DL29" i="27" s="1"/>
  <c r="DH30" i="27"/>
  <c r="DD30" i="27"/>
  <c r="HJ30" i="27"/>
  <c r="HF30" i="27"/>
  <c r="DP42" i="27"/>
  <c r="DP41" i="27" s="1"/>
  <c r="DL42" i="27"/>
  <c r="DL41" i="27" s="1"/>
  <c r="DH42" i="27"/>
  <c r="DH41" i="27" s="1"/>
  <c r="EB42" i="27"/>
  <c r="EB41" i="27" s="1"/>
  <c r="HJ42" i="27"/>
  <c r="HJ41" i="27" s="1"/>
  <c r="HH42" i="27"/>
  <c r="HH41" i="27" s="1"/>
  <c r="HF42" i="27"/>
  <c r="HF41" i="27" s="1"/>
  <c r="HL42" i="27"/>
  <c r="HL41" i="27" s="1"/>
  <c r="HF35" i="27"/>
  <c r="HJ35" i="27"/>
  <c r="HL35" i="27"/>
  <c r="HF27" i="27"/>
  <c r="HL22" i="27"/>
  <c r="HD22" i="27"/>
  <c r="HH35" i="27"/>
  <c r="HL27" i="27"/>
  <c r="HD27" i="27"/>
  <c r="HJ22" i="27"/>
  <c r="HD35" i="27"/>
  <c r="E15" i="27"/>
  <c r="G15" i="27" s="1"/>
  <c r="I15" i="27" s="1"/>
  <c r="K15" i="27" s="1"/>
  <c r="M15" i="27" s="1"/>
  <c r="O15" i="27" s="1"/>
  <c r="Q15" i="27" s="1"/>
  <c r="S15" i="27" s="1"/>
  <c r="W15" i="27" s="1"/>
  <c r="Y15" i="27" s="1"/>
  <c r="AA15" i="27" s="1"/>
  <c r="AC15" i="27" s="1"/>
  <c r="AE15" i="27" s="1"/>
  <c r="AG15" i="27" s="1"/>
  <c r="AI15" i="27" s="1"/>
  <c r="AK15" i="27" s="1"/>
  <c r="AM15" i="27" s="1"/>
  <c r="AO15" i="27" s="1"/>
  <c r="AQ15" i="27" s="1"/>
  <c r="AS15" i="27" s="1"/>
  <c r="AW15" i="27" s="1"/>
  <c r="AY15" i="27" s="1"/>
  <c r="BA15" i="27" s="1"/>
  <c r="BC15" i="27" s="1"/>
  <c r="BE15" i="27" s="1"/>
  <c r="BG15" i="27" s="1"/>
  <c r="BI15" i="27" s="1"/>
  <c r="BK15" i="27" s="1"/>
  <c r="BM15" i="27" s="1"/>
  <c r="BO15" i="27" s="1"/>
  <c r="BQ15" i="27" s="1"/>
  <c r="BS15" i="27" s="1"/>
  <c r="BW15" i="27" s="1"/>
  <c r="BY15" i="27" s="1"/>
  <c r="CA15" i="27" s="1"/>
  <c r="CC15" i="27" s="1"/>
  <c r="CE15" i="27" s="1"/>
  <c r="CG15" i="27" s="1"/>
  <c r="CI15" i="27" s="1"/>
  <c r="CK15" i="27" s="1"/>
  <c r="CM15" i="27" s="1"/>
  <c r="CO15" i="27" s="1"/>
  <c r="CQ15" i="27" s="1"/>
  <c r="CS15" i="27" s="1"/>
  <c r="CW15" i="27" s="1"/>
  <c r="CY15" i="27" s="1"/>
  <c r="DA15" i="27" s="1"/>
  <c r="DC15" i="27" s="1"/>
  <c r="DE15" i="27" s="1"/>
  <c r="DG15" i="27" s="1"/>
  <c r="DI15" i="27" s="1"/>
  <c r="DK15" i="27" s="1"/>
  <c r="DM15" i="27" s="1"/>
  <c r="DO15" i="27" s="1"/>
  <c r="DQ15" i="27" s="1"/>
  <c r="DS15" i="27" s="1"/>
  <c r="DW15" i="27" s="1"/>
  <c r="DY15" i="27" s="1"/>
  <c r="EA15" i="27" s="1"/>
  <c r="EC15" i="27" s="1"/>
  <c r="EE15" i="27" s="1"/>
  <c r="EG15" i="27" s="1"/>
  <c r="EI15" i="27" s="1"/>
  <c r="EK15" i="27" s="1"/>
  <c r="EM15" i="27" s="1"/>
  <c r="EO15" i="27" s="1"/>
  <c r="EQ15" i="27" s="1"/>
  <c r="ES15" i="27" s="1"/>
  <c r="EW15" i="27" s="1"/>
  <c r="EY15" i="27" s="1"/>
  <c r="FA15" i="27" s="1"/>
  <c r="FC15" i="27" s="1"/>
  <c r="FE15" i="27" s="1"/>
  <c r="FG15" i="27" s="1"/>
  <c r="FI15" i="27" s="1"/>
  <c r="FK15" i="27" s="1"/>
  <c r="FM15" i="27" s="1"/>
  <c r="FO15" i="27" s="1"/>
  <c r="FQ15" i="27" s="1"/>
  <c r="FS15" i="27" s="1"/>
  <c r="FW15" i="27" s="1"/>
  <c r="FY15" i="27" s="1"/>
  <c r="GA15" i="27" s="1"/>
  <c r="GC15" i="27" s="1"/>
  <c r="GE15" i="27" s="1"/>
  <c r="GG15" i="27" s="1"/>
  <c r="GI15" i="27" s="1"/>
  <c r="GK15" i="27" s="1"/>
  <c r="GM15" i="27" s="1"/>
  <c r="GO15" i="27" s="1"/>
  <c r="GQ15" i="27" s="1"/>
  <c r="GS15" i="27" s="1"/>
  <c r="GW15" i="27" s="1"/>
  <c r="GY15" i="27" s="1"/>
  <c r="HA15" i="27" s="1"/>
  <c r="HC15" i="27" s="1"/>
  <c r="HE15" i="27" s="1"/>
  <c r="HG15" i="27" s="1"/>
  <c r="HI15" i="27" s="1"/>
  <c r="HK15" i="27" s="1"/>
  <c r="HO15" i="27" s="1"/>
  <c r="BM46" i="27"/>
  <c r="CI44" i="27"/>
  <c r="CQ46" i="27"/>
  <c r="DM21" i="27"/>
  <c r="GW46" i="27"/>
  <c r="GW44" i="27"/>
  <c r="AV22" i="27"/>
  <c r="HN22" i="27" s="1"/>
  <c r="CC21" i="27"/>
  <c r="CD22" i="27"/>
  <c r="CS21" i="27"/>
  <c r="CT22" i="27"/>
  <c r="DF22" i="27"/>
  <c r="DF21" i="27" s="1"/>
  <c r="DP22" i="27"/>
  <c r="DP21" i="27" s="1"/>
  <c r="EK21" i="27"/>
  <c r="EL22" i="27"/>
  <c r="EX21" i="27"/>
  <c r="HF22" i="27"/>
  <c r="HQ23" i="27"/>
  <c r="BD24" i="27"/>
  <c r="BD21" i="27" s="1"/>
  <c r="BT24" i="27"/>
  <c r="BT21" i="27" s="1"/>
  <c r="CB24" i="27"/>
  <c r="EO25" i="27"/>
  <c r="DV25" i="27" s="1"/>
  <c r="HN25" i="27" s="1"/>
  <c r="EP24" i="27"/>
  <c r="FJ24" i="27"/>
  <c r="FO21" i="27"/>
  <c r="FP24" i="27"/>
  <c r="FP21" i="27" s="1"/>
  <c r="GB24" i="27"/>
  <c r="AB26" i="27"/>
  <c r="AO26" i="27"/>
  <c r="V27" i="27"/>
  <c r="AU27" i="27" s="1"/>
  <c r="BK26" i="27"/>
  <c r="BK44" i="27" s="1"/>
  <c r="BL27" i="27"/>
  <c r="BX26" i="27"/>
  <c r="DC26" i="27"/>
  <c r="DC46" i="27" s="1"/>
  <c r="DD27" i="27"/>
  <c r="DN27" i="27"/>
  <c r="DN26" i="27" s="1"/>
  <c r="DN44" i="27" s="1"/>
  <c r="DS26" i="27"/>
  <c r="DT27" i="27"/>
  <c r="DT26" i="27" s="1"/>
  <c r="DZ27" i="27"/>
  <c r="EF26" i="27"/>
  <c r="HH27" i="27"/>
  <c r="HO27" i="27"/>
  <c r="BN28" i="27"/>
  <c r="FP28" i="27"/>
  <c r="FP26" i="27" s="1"/>
  <c r="AI29" i="27"/>
  <c r="AI44" i="27" s="1"/>
  <c r="DQ29" i="27"/>
  <c r="DQ44" i="27" s="1"/>
  <c r="N29" i="27"/>
  <c r="AB29" i="27"/>
  <c r="AN29" i="27"/>
  <c r="AS29" i="27"/>
  <c r="AT30" i="27"/>
  <c r="CF29" i="27"/>
  <c r="CK29" i="27"/>
  <c r="CL30" i="27"/>
  <c r="DN30" i="27"/>
  <c r="DN29" i="27" s="1"/>
  <c r="HD30" i="27"/>
  <c r="S29" i="27"/>
  <c r="T31" i="27"/>
  <c r="T29" i="27" s="1"/>
  <c r="AV31" i="27"/>
  <c r="BU31" i="27" s="1"/>
  <c r="BL31" i="27"/>
  <c r="BX31" i="27"/>
  <c r="BP32" i="27"/>
  <c r="BV32" i="27"/>
  <c r="CU32" i="27" s="1"/>
  <c r="CB32" i="27"/>
  <c r="DH32" i="27"/>
  <c r="DG29" i="27"/>
  <c r="DV32" i="27"/>
  <c r="EU32" i="27" s="1"/>
  <c r="FD32" i="27"/>
  <c r="FC29" i="27"/>
  <c r="FR32" i="27"/>
  <c r="FR29" i="27" s="1"/>
  <c r="BB35" i="27"/>
  <c r="BA33" i="27"/>
  <c r="BA46" i="27" s="1"/>
  <c r="BJ35" i="27"/>
  <c r="BI33" i="27"/>
  <c r="BR35" i="27"/>
  <c r="BQ33" i="27"/>
  <c r="FZ35" i="27"/>
  <c r="FY33" i="27"/>
  <c r="CV37" i="27"/>
  <c r="DU37" i="27" s="1"/>
  <c r="DF37" i="27"/>
  <c r="DF36" i="27" s="1"/>
  <c r="FR37" i="27"/>
  <c r="FR36" i="27" s="1"/>
  <c r="AZ39" i="27"/>
  <c r="AY38" i="27"/>
  <c r="AY46" i="27" s="1"/>
  <c r="AV39" i="27"/>
  <c r="BU39" i="27" s="1"/>
  <c r="CN39" i="27"/>
  <c r="CM38" i="27"/>
  <c r="FH39" i="27"/>
  <c r="FG38" i="27"/>
  <c r="GM44" i="27"/>
  <c r="ER56" i="27"/>
  <c r="EQ59" i="27"/>
  <c r="EQ57" i="27"/>
  <c r="AF29" i="27"/>
  <c r="HN11" i="27"/>
  <c r="AH39" i="27"/>
  <c r="Z39" i="27"/>
  <c r="Z38" i="27" s="1"/>
  <c r="T39" i="27"/>
  <c r="L39" i="27"/>
  <c r="L38" i="27" s="1"/>
  <c r="AF39" i="27"/>
  <c r="N39" i="27"/>
  <c r="N38" i="27" s="1"/>
  <c r="AZ34" i="27"/>
  <c r="AT34" i="27"/>
  <c r="AL34" i="27"/>
  <c r="AD34" i="27"/>
  <c r="AD33" i="27" s="1"/>
  <c r="P34" i="27"/>
  <c r="H34" i="27"/>
  <c r="H33" i="27" s="1"/>
  <c r="AB39" i="27"/>
  <c r="R39" i="27"/>
  <c r="R38" i="27" s="1"/>
  <c r="H39" i="27"/>
  <c r="AP34" i="27"/>
  <c r="AH34" i="27"/>
  <c r="Z34" i="27"/>
  <c r="Z33" i="27" s="1"/>
  <c r="T34" i="27"/>
  <c r="L34" i="27"/>
  <c r="L33" i="27" s="1"/>
  <c r="P39" i="27"/>
  <c r="AF34" i="27"/>
  <c r="AF33" i="27" s="1"/>
  <c r="F34" i="27"/>
  <c r="BB31" i="27"/>
  <c r="AX31" i="27"/>
  <c r="AT31" i="27"/>
  <c r="AP31" i="27"/>
  <c r="AL31" i="27"/>
  <c r="AH31" i="27"/>
  <c r="AH29" i="27" s="1"/>
  <c r="AD31" i="27"/>
  <c r="Z31" i="27"/>
  <c r="X39" i="27"/>
  <c r="AN34" i="27"/>
  <c r="AN33" i="27" s="1"/>
  <c r="X34" i="27"/>
  <c r="X33" i="27" s="1"/>
  <c r="AN39" i="27"/>
  <c r="AD39" i="27"/>
  <c r="J39" i="27"/>
  <c r="BB34" i="27"/>
  <c r="BB33" i="27" s="1"/>
  <c r="AR34" i="27"/>
  <c r="AB34" i="27"/>
  <c r="AB33" i="27" s="1"/>
  <c r="R34" i="27"/>
  <c r="R33" i="27" s="1"/>
  <c r="F39" i="27"/>
  <c r="F38" i="27" s="1"/>
  <c r="AX34" i="27"/>
  <c r="N34" i="27"/>
  <c r="N33" i="27" s="1"/>
  <c r="EZ34" i="27"/>
  <c r="ET34" i="27"/>
  <c r="ET33" i="27" s="1"/>
  <c r="EL34" i="27"/>
  <c r="ED34" i="27"/>
  <c r="ED33" i="27" s="1"/>
  <c r="EP34" i="27"/>
  <c r="EH34" i="27"/>
  <c r="EF34" i="27"/>
  <c r="EF33" i="27" s="1"/>
  <c r="EZ31" i="27"/>
  <c r="ER31" i="27"/>
  <c r="ER29" i="27" s="1"/>
  <c r="EN31" i="27"/>
  <c r="EJ31" i="27"/>
  <c r="EF31" i="27"/>
  <c r="EN39" i="27"/>
  <c r="FB34" i="27"/>
  <c r="FB33" i="27" s="1"/>
  <c r="ER34" i="27"/>
  <c r="EX34" i="27"/>
  <c r="EX33" i="27" s="1"/>
  <c r="EN34" i="27"/>
  <c r="EN33" i="27" s="1"/>
  <c r="HN13" i="27"/>
  <c r="BB40" i="27"/>
  <c r="AN40" i="27"/>
  <c r="AF40" i="27"/>
  <c r="X40" i="27"/>
  <c r="R40" i="27"/>
  <c r="J40" i="27"/>
  <c r="AT40" i="27"/>
  <c r="AJ40" i="27"/>
  <c r="Z40" i="27"/>
  <c r="P40" i="27"/>
  <c r="F40" i="27"/>
  <c r="AX37" i="27"/>
  <c r="AX36" i="27" s="1"/>
  <c r="AR37" i="27"/>
  <c r="AR36" i="27" s="1"/>
  <c r="AJ37" i="27"/>
  <c r="AJ36" i="27" s="1"/>
  <c r="Z37" i="27"/>
  <c r="Z36" i="27" s="1"/>
  <c r="T37" i="27"/>
  <c r="T36" i="27" s="1"/>
  <c r="L37" i="27"/>
  <c r="L36" i="27" s="1"/>
  <c r="AX40" i="27"/>
  <c r="AP40" i="27"/>
  <c r="AD40" i="27"/>
  <c r="L40" i="27"/>
  <c r="BB37" i="27"/>
  <c r="BB36" i="27" s="1"/>
  <c r="AN37" i="27"/>
  <c r="AN36" i="27" s="1"/>
  <c r="P37" i="27"/>
  <c r="P36" i="27" s="1"/>
  <c r="AH32" i="27"/>
  <c r="Z32" i="27"/>
  <c r="Z29" i="27" s="1"/>
  <c r="T32" i="27"/>
  <c r="L32" i="27"/>
  <c r="AR40" i="27"/>
  <c r="AT37" i="27"/>
  <c r="AT36" i="27" s="1"/>
  <c r="AX32" i="27"/>
  <c r="AD32" i="27"/>
  <c r="J32" i="27"/>
  <c r="AP28" i="27"/>
  <c r="AH28" i="27"/>
  <c r="X28" i="27"/>
  <c r="R28" i="27"/>
  <c r="J28" i="27"/>
  <c r="BB24" i="27"/>
  <c r="AN24" i="27"/>
  <c r="AN21" i="27" s="1"/>
  <c r="AF24" i="27"/>
  <c r="P24" i="27"/>
  <c r="J24" i="27"/>
  <c r="AL37" i="27"/>
  <c r="AL36" i="27" s="1"/>
  <c r="AL40" i="27"/>
  <c r="T40" i="27"/>
  <c r="AP37" i="27"/>
  <c r="AP36" i="27" s="1"/>
  <c r="AB37" i="27"/>
  <c r="AB36" i="27" s="1"/>
  <c r="R37" i="27"/>
  <c r="R36" i="27" s="1"/>
  <c r="AL32" i="27"/>
  <c r="R32" i="27"/>
  <c r="H32" i="27"/>
  <c r="BB28" i="27"/>
  <c r="AN28" i="27"/>
  <c r="P28" i="27"/>
  <c r="H28" i="27"/>
  <c r="AZ24" i="27"/>
  <c r="AZ21" i="27" s="1"/>
  <c r="AT24" i="27"/>
  <c r="AL24" i="27"/>
  <c r="AB24" i="27"/>
  <c r="N24" i="27"/>
  <c r="H24" i="27"/>
  <c r="AZ40" i="27"/>
  <c r="AH40" i="27"/>
  <c r="N40" i="27"/>
  <c r="AZ37" i="27"/>
  <c r="AZ36" i="27" s="1"/>
  <c r="X37" i="27"/>
  <c r="X36" i="27" s="1"/>
  <c r="N37" i="27"/>
  <c r="N36" i="27" s="1"/>
  <c r="ED65" i="27"/>
  <c r="ED66" i="27" s="1"/>
  <c r="FB40" i="27"/>
  <c r="EX40" i="27"/>
  <c r="ET40" i="27"/>
  <c r="EP40" i="27"/>
  <c r="EL40" i="27"/>
  <c r="EH40" i="27"/>
  <c r="ED40" i="27"/>
  <c r="EP32" i="27"/>
  <c r="EP28" i="27"/>
  <c r="EH28" i="27"/>
  <c r="EF24" i="27"/>
  <c r="EF21" i="27" s="1"/>
  <c r="FB37" i="27"/>
  <c r="FB36" i="27" s="1"/>
  <c r="ET37" i="27"/>
  <c r="ET36" i="27" s="1"/>
  <c r="FB28" i="27"/>
  <c r="EN28" i="27"/>
  <c r="EN26" i="27" s="1"/>
  <c r="EF28" i="27"/>
  <c r="EL24" i="27"/>
  <c r="ED24" i="27"/>
  <c r="EL37" i="27"/>
  <c r="EL36" i="27" s="1"/>
  <c r="AA44" i="27"/>
  <c r="AA46" i="27"/>
  <c r="DA44" i="27"/>
  <c r="DW21" i="27"/>
  <c r="EE46" i="27"/>
  <c r="EW21" i="27"/>
  <c r="FQ21" i="27"/>
  <c r="GA21" i="27"/>
  <c r="GQ46" i="27"/>
  <c r="GQ44" i="27"/>
  <c r="HI44" i="27"/>
  <c r="HI46" i="27"/>
  <c r="R21" i="27"/>
  <c r="HO22" i="27"/>
  <c r="BY21" i="27"/>
  <c r="HO21" i="27" s="1"/>
  <c r="BZ22" i="27"/>
  <c r="BZ21" i="27" s="1"/>
  <c r="CJ22" i="27"/>
  <c r="CJ21" i="27" s="1"/>
  <c r="CO21" i="27"/>
  <c r="CP22" i="27"/>
  <c r="CP21" i="27" s="1"/>
  <c r="CV22" i="27"/>
  <c r="DB22" i="27"/>
  <c r="DB21" i="27" s="1"/>
  <c r="DL22" i="27"/>
  <c r="DL21" i="27" s="1"/>
  <c r="DR22" i="27"/>
  <c r="DR21" i="27" s="1"/>
  <c r="DV22" i="27"/>
  <c r="EB22" i="27"/>
  <c r="EB21" i="27" s="1"/>
  <c r="EG21" i="27"/>
  <c r="EH22" i="27"/>
  <c r="EH21" i="27" s="1"/>
  <c r="ER21" i="27"/>
  <c r="FJ21" i="27"/>
  <c r="FY21" i="27"/>
  <c r="FZ22" i="27"/>
  <c r="GJ22" i="27"/>
  <c r="HH22" i="27"/>
  <c r="R24" i="27"/>
  <c r="Z24" i="27"/>
  <c r="Z21" i="27" s="1"/>
  <c r="AR24" i="27"/>
  <c r="BF24" i="27"/>
  <c r="BF21" i="27" s="1"/>
  <c r="EJ24" i="27"/>
  <c r="EX24" i="27"/>
  <c r="FF24" i="27"/>
  <c r="FF21" i="27" s="1"/>
  <c r="FK21" i="27"/>
  <c r="FL24" i="27"/>
  <c r="FL21" i="27" s="1"/>
  <c r="FX24" i="27"/>
  <c r="FX21" i="27" s="1"/>
  <c r="Q44" i="27"/>
  <c r="AP27" i="27"/>
  <c r="AP26" i="27" s="1"/>
  <c r="AV27" i="27"/>
  <c r="BU27" i="27" s="1"/>
  <c r="BB26" i="27"/>
  <c r="BG26" i="27"/>
  <c r="BH27" i="27"/>
  <c r="BH26" i="27" s="1"/>
  <c r="BR26" i="27"/>
  <c r="CD27" i="27"/>
  <c r="CD26" i="27" s="1"/>
  <c r="CJ27" i="27"/>
  <c r="CJ26" i="27" s="1"/>
  <c r="CY26" i="27"/>
  <c r="CY44" i="27" s="1"/>
  <c r="CZ27" i="27"/>
  <c r="CZ26" i="27" s="1"/>
  <c r="DJ27" i="27"/>
  <c r="DO26" i="27"/>
  <c r="DP27" i="27"/>
  <c r="DP26" i="27" s="1"/>
  <c r="EB27" i="27"/>
  <c r="EB26" i="27" s="1"/>
  <c r="FJ26" i="27"/>
  <c r="HJ27" i="27"/>
  <c r="T28" i="27"/>
  <c r="T26" i="27" s="1"/>
  <c r="AB28" i="27"/>
  <c r="AR28" i="27"/>
  <c r="AZ28" i="27"/>
  <c r="BP28" i="27"/>
  <c r="CB28" i="27"/>
  <c r="ED28" i="27"/>
  <c r="ED26" i="27" s="1"/>
  <c r="ET28" i="27"/>
  <c r="ET26" i="27" s="1"/>
  <c r="AE29" i="27"/>
  <c r="AQ29" i="27"/>
  <c r="BI29" i="27"/>
  <c r="CA29" i="27"/>
  <c r="CQ29" i="27"/>
  <c r="CQ44" i="27" s="1"/>
  <c r="AO29" i="27"/>
  <c r="AP30" i="27"/>
  <c r="AP29" i="27" s="1"/>
  <c r="AV30" i="27"/>
  <c r="BU30" i="27" s="1"/>
  <c r="BB29" i="27"/>
  <c r="CG29" i="27"/>
  <c r="CH30" i="27"/>
  <c r="CH29" i="27" s="1"/>
  <c r="CR30" i="27"/>
  <c r="CR29" i="27" s="1"/>
  <c r="DJ30" i="27"/>
  <c r="DZ30" i="27"/>
  <c r="EP30" i="27"/>
  <c r="EP29" i="27" s="1"/>
  <c r="GD30" i="27"/>
  <c r="GT30" i="27"/>
  <c r="J31" i="27"/>
  <c r="O29" i="27"/>
  <c r="O44" i="27" s="1"/>
  <c r="P31" i="27"/>
  <c r="V31" i="27"/>
  <c r="AU31" i="27" s="1"/>
  <c r="HQ31" i="27" s="1"/>
  <c r="BH31" i="27"/>
  <c r="BH29" i="27" s="1"/>
  <c r="EH31" i="27"/>
  <c r="EX31" i="27"/>
  <c r="FJ31" i="27"/>
  <c r="FJ29" i="27" s="1"/>
  <c r="F32" i="27"/>
  <c r="V32" i="27"/>
  <c r="AU32" i="27" s="1"/>
  <c r="AJ32" i="27"/>
  <c r="AJ29" i="27" s="1"/>
  <c r="BJ32" i="27"/>
  <c r="BJ29" i="27" s="1"/>
  <c r="BR32" i="27"/>
  <c r="BR29" i="27" s="1"/>
  <c r="CV32" i="27"/>
  <c r="DU32" i="27" s="1"/>
  <c r="CX32" i="27"/>
  <c r="ER32" i="27"/>
  <c r="FN32" i="27"/>
  <c r="BY33" i="27"/>
  <c r="AL35" i="27"/>
  <c r="AK33" i="27"/>
  <c r="AT35" i="27"/>
  <c r="AS33" i="27"/>
  <c r="AS44" i="27" s="1"/>
  <c r="FB35" i="27"/>
  <c r="FA33" i="27"/>
  <c r="FA44" i="27" s="1"/>
  <c r="FJ35" i="27"/>
  <c r="FI33" i="27"/>
  <c r="FI46" i="27" s="1"/>
  <c r="FR35" i="27"/>
  <c r="FQ33" i="27"/>
  <c r="BL37" i="27"/>
  <c r="BL36" i="27" s="1"/>
  <c r="FF37" i="27"/>
  <c r="FF36" i="27" s="1"/>
  <c r="AR39" i="27"/>
  <c r="AR38" i="27" s="1"/>
  <c r="AQ38" i="27"/>
  <c r="AQ44" i="27" s="1"/>
  <c r="CH39" i="27"/>
  <c r="CG38" i="27"/>
  <c r="DT39" i="27"/>
  <c r="DT38" i="27" s="1"/>
  <c r="DS38" i="27"/>
  <c r="DS46" i="27" s="1"/>
  <c r="FB39" i="27"/>
  <c r="FA38" i="27"/>
  <c r="EV39" i="27"/>
  <c r="FU39" i="27" s="1"/>
  <c r="H40" i="27"/>
  <c r="BP40" i="27"/>
  <c r="EZ40" i="27"/>
  <c r="FU40" i="27"/>
  <c r="FH40" i="27"/>
  <c r="FP40" i="27"/>
  <c r="HN40" i="27"/>
  <c r="HM40" i="27"/>
  <c r="DR42" i="27"/>
  <c r="DR41" i="27" s="1"/>
  <c r="DQ41" i="27"/>
  <c r="HD42" i="27"/>
  <c r="HD41" i="27" s="1"/>
  <c r="DI44" i="27"/>
  <c r="FR40" i="27"/>
  <c r="FN40" i="27"/>
  <c r="FJ40" i="27"/>
  <c r="FF40" i="27"/>
  <c r="FZ40" i="27"/>
  <c r="FJ37" i="27"/>
  <c r="FJ36" i="27" s="1"/>
  <c r="FF32" i="27"/>
  <c r="FZ28" i="27"/>
  <c r="FZ26" i="27" s="1"/>
  <c r="FT28" i="27"/>
  <c r="FL28" i="27"/>
  <c r="FD28" i="27"/>
  <c r="FD24" i="27"/>
  <c r="FD21" i="27" s="1"/>
  <c r="FZ37" i="27"/>
  <c r="FZ36" i="27" s="1"/>
  <c r="FX28" i="27"/>
  <c r="FR28" i="27"/>
  <c r="FJ28" i="27"/>
  <c r="IA13" i="27"/>
  <c r="GB40" i="27"/>
  <c r="FX40" i="27"/>
  <c r="W46" i="27"/>
  <c r="W44" i="27"/>
  <c r="BE46" i="27"/>
  <c r="BE44" i="27"/>
  <c r="CE46" i="27"/>
  <c r="CE44" i="27"/>
  <c r="CM46" i="27"/>
  <c r="CM44" i="27"/>
  <c r="HE46" i="27"/>
  <c r="HE44" i="27"/>
  <c r="F21" i="27"/>
  <c r="CK21" i="27"/>
  <c r="CL22" i="27"/>
  <c r="EC21" i="27"/>
  <c r="ED22" i="27"/>
  <c r="ED21" i="27" s="1"/>
  <c r="ES21" i="27"/>
  <c r="ET22" i="27"/>
  <c r="ET21" i="27" s="1"/>
  <c r="BL24" i="27"/>
  <c r="BL21" i="27" s="1"/>
  <c r="FG21" i="27"/>
  <c r="FH24" i="27"/>
  <c r="FH21" i="27" s="1"/>
  <c r="FR24" i="27"/>
  <c r="HM24" i="27"/>
  <c r="S44" i="27"/>
  <c r="BC26" i="27"/>
  <c r="BC44" i="27" s="1"/>
  <c r="BD27" i="27"/>
  <c r="BD26" i="27" s="1"/>
  <c r="BN26" i="27"/>
  <c r="BS26" i="27"/>
  <c r="BS44" i="27" s="1"/>
  <c r="BT27" i="27"/>
  <c r="BT26" i="27" s="1"/>
  <c r="DF27" i="27"/>
  <c r="DF26" i="27" s="1"/>
  <c r="DK26" i="27"/>
  <c r="DL27" i="27"/>
  <c r="DX27" i="27"/>
  <c r="FX26" i="27"/>
  <c r="BF28" i="27"/>
  <c r="BF26" i="27" s="1"/>
  <c r="FH28" i="27"/>
  <c r="FH26" i="27" s="1"/>
  <c r="F29" i="27"/>
  <c r="AX29" i="27"/>
  <c r="CC29" i="27"/>
  <c r="CD30" i="27"/>
  <c r="CS29" i="27"/>
  <c r="CT30" i="27"/>
  <c r="DF30" i="27"/>
  <c r="DF29" i="27" s="1"/>
  <c r="EX29" i="27"/>
  <c r="FN29" i="27"/>
  <c r="HM30" i="27"/>
  <c r="HL30" i="27"/>
  <c r="K29" i="27"/>
  <c r="L31" i="27"/>
  <c r="BD31" i="27"/>
  <c r="BT31" i="27"/>
  <c r="FL31" i="27"/>
  <c r="FZ31" i="27"/>
  <c r="BF32" i="27"/>
  <c r="BL32" i="27"/>
  <c r="DL32" i="27"/>
  <c r="DK29" i="27"/>
  <c r="FH32" i="27"/>
  <c r="FG29" i="27"/>
  <c r="FX32" i="27"/>
  <c r="FV32" i="27"/>
  <c r="GU32" i="27" s="1"/>
  <c r="BJ34" i="27"/>
  <c r="DX33" i="27"/>
  <c r="FJ34" i="27"/>
  <c r="FJ33" i="27" s="1"/>
  <c r="CV35" i="27"/>
  <c r="DU35" i="27" s="1"/>
  <c r="CX35" i="27"/>
  <c r="CX33" i="27" s="1"/>
  <c r="DF35" i="27"/>
  <c r="DE33" i="27"/>
  <c r="DN35" i="27"/>
  <c r="DN33" i="27" s="1"/>
  <c r="DN46" i="27" s="1"/>
  <c r="ED35" i="27"/>
  <c r="EC33" i="27"/>
  <c r="EL35" i="27"/>
  <c r="EK33" i="27"/>
  <c r="ET35" i="27"/>
  <c r="ES33" i="27"/>
  <c r="EZ37" i="27"/>
  <c r="EZ36" i="27" s="1"/>
  <c r="EY36" i="27"/>
  <c r="EY44" i="27" s="1"/>
  <c r="AL39" i="27"/>
  <c r="AL38" i="27" s="1"/>
  <c r="AK38" i="27"/>
  <c r="DN39" i="27"/>
  <c r="DN38" i="27" s="1"/>
  <c r="DM38" i="27"/>
  <c r="ET39" i="27"/>
  <c r="ES38" i="27"/>
  <c r="GP39" i="27"/>
  <c r="GO38" i="27"/>
  <c r="EB40" i="27"/>
  <c r="EU40" i="27"/>
  <c r="HB30" i="27"/>
  <c r="GX30" i="27"/>
  <c r="GR30" i="27"/>
  <c r="GN30" i="27"/>
  <c r="GJ30" i="27"/>
  <c r="GF30" i="27"/>
  <c r="CZ42" i="27"/>
  <c r="CZ41" i="27" s="1"/>
  <c r="CJ42" i="27"/>
  <c r="CJ41" i="27" s="1"/>
  <c r="CF42" i="27"/>
  <c r="CF41" i="27" s="1"/>
  <c r="HB42" i="27"/>
  <c r="HB41" i="27" s="1"/>
  <c r="GN42" i="27"/>
  <c r="GN41" i="27" s="1"/>
  <c r="GX42" i="27"/>
  <c r="GX41" i="27" s="1"/>
  <c r="GP42" i="27"/>
  <c r="GP41" i="27" s="1"/>
  <c r="GL42" i="27"/>
  <c r="GL41" i="27" s="1"/>
  <c r="GT42" i="27"/>
  <c r="GT41" i="27" s="1"/>
  <c r="GX35" i="27"/>
  <c r="GR35" i="27"/>
  <c r="GJ35" i="27"/>
  <c r="GZ42" i="27"/>
  <c r="GZ41" i="27" s="1"/>
  <c r="HB35" i="27"/>
  <c r="GN35" i="27"/>
  <c r="GF35" i="27"/>
  <c r="GH35" i="27"/>
  <c r="GX27" i="27"/>
  <c r="GR27" i="27"/>
  <c r="GJ27" i="27"/>
  <c r="GP22" i="27"/>
  <c r="GH22" i="27"/>
  <c r="GR42" i="27"/>
  <c r="GR41" i="27" s="1"/>
  <c r="GT35" i="27"/>
  <c r="GD35" i="27"/>
  <c r="GP27" i="27"/>
  <c r="GH27" i="27"/>
  <c r="HB22" i="27"/>
  <c r="GN22" i="27"/>
  <c r="GF22" i="27"/>
  <c r="GP35" i="27"/>
  <c r="AF26" i="27"/>
  <c r="HP26" i="27" s="1"/>
  <c r="L21" i="27"/>
  <c r="Q46" i="27"/>
  <c r="DE21" i="27"/>
  <c r="EA44" i="27"/>
  <c r="FE21" i="27"/>
  <c r="FM21" i="27"/>
  <c r="FW46" i="27"/>
  <c r="FW44" i="27"/>
  <c r="HA46" i="27"/>
  <c r="HA44" i="27"/>
  <c r="K44" i="27"/>
  <c r="K21" i="27"/>
  <c r="K46" i="27" s="1"/>
  <c r="AF21" i="27"/>
  <c r="BB21" i="27"/>
  <c r="BV22" i="27"/>
  <c r="CB21" i="27"/>
  <c r="CG21" i="27"/>
  <c r="CH22" i="27"/>
  <c r="CH21" i="27" s="1"/>
  <c r="CR22" i="27"/>
  <c r="CR21" i="27" s="1"/>
  <c r="DD22" i="27"/>
  <c r="DD21" i="27" s="1"/>
  <c r="DJ22" i="27"/>
  <c r="DT22" i="27"/>
  <c r="DT21" i="27" s="1"/>
  <c r="DY21" i="27"/>
  <c r="DZ22" i="27"/>
  <c r="DZ21" i="27" s="1"/>
  <c r="EJ21" i="27"/>
  <c r="EO21" i="27"/>
  <c r="EP22" i="27"/>
  <c r="EP21" i="27" s="1"/>
  <c r="EV22" i="27"/>
  <c r="FB21" i="27"/>
  <c r="FR21" i="27"/>
  <c r="GU22" i="27"/>
  <c r="GB21" i="27"/>
  <c r="GR22" i="27"/>
  <c r="GZ22" i="27"/>
  <c r="HN23" i="27"/>
  <c r="BN24" i="27"/>
  <c r="BN21" i="27" s="1"/>
  <c r="FN24" i="27"/>
  <c r="FN21" i="27" s="1"/>
  <c r="FS21" i="27"/>
  <c r="FT24" i="27"/>
  <c r="FT21" i="27" s="1"/>
  <c r="FZ24" i="27"/>
  <c r="HO24" i="27"/>
  <c r="ES25" i="27"/>
  <c r="AJ26" i="27"/>
  <c r="AY26" i="27"/>
  <c r="AZ27" i="27"/>
  <c r="AZ26" i="27" s="1"/>
  <c r="BO26" i="27"/>
  <c r="BO44" i="27" s="1"/>
  <c r="BP27" i="27"/>
  <c r="BV27" i="27"/>
  <c r="CU27" i="27" s="1"/>
  <c r="CB26" i="27"/>
  <c r="CL27" i="27"/>
  <c r="CL26" i="27" s="1"/>
  <c r="CR27" i="27"/>
  <c r="CR26" i="27" s="1"/>
  <c r="CV27" i="27"/>
  <c r="DU27" i="27" s="1"/>
  <c r="HQ27" i="27" s="1"/>
  <c r="HQ26" i="27" s="1"/>
  <c r="DB27" i="27"/>
  <c r="DB26" i="27" s="1"/>
  <c r="DG26" i="27"/>
  <c r="DG44" i="27" s="1"/>
  <c r="DH27" i="27"/>
  <c r="DH26" i="27" s="1"/>
  <c r="DR27" i="27"/>
  <c r="DR26" i="27" s="1"/>
  <c r="FB26" i="27"/>
  <c r="FR26" i="27"/>
  <c r="GD27" i="27"/>
  <c r="GT27" i="27"/>
  <c r="HB27" i="27"/>
  <c r="L28" i="27"/>
  <c r="L26" i="27" s="1"/>
  <c r="AJ28" i="27"/>
  <c r="BH28" i="27"/>
  <c r="EL28" i="27"/>
  <c r="EL26" i="27" s="1"/>
  <c r="EX28" i="27"/>
  <c r="FN28" i="27"/>
  <c r="GB28" i="27"/>
  <c r="HN28" i="27"/>
  <c r="AW29" i="27"/>
  <c r="AW44" i="27" s="1"/>
  <c r="BE29" i="27"/>
  <c r="BM29" i="27"/>
  <c r="BM44" i="27" s="1"/>
  <c r="CE29" i="27"/>
  <c r="V30" i="27"/>
  <c r="AU30" i="27" s="1"/>
  <c r="BY29" i="27"/>
  <c r="BZ30" i="27"/>
  <c r="BV30" i="27"/>
  <c r="CU30" i="27" s="1"/>
  <c r="CJ30" i="27"/>
  <c r="CJ29" i="27" s="1"/>
  <c r="CO29" i="27"/>
  <c r="CP30" i="27"/>
  <c r="CP29" i="27" s="1"/>
  <c r="CV30" i="27"/>
  <c r="DU30" i="27" s="1"/>
  <c r="EC29" i="27"/>
  <c r="EH30" i="27"/>
  <c r="ES29" i="27"/>
  <c r="GL30" i="27"/>
  <c r="HH30" i="27"/>
  <c r="G29" i="27"/>
  <c r="G44" i="27" s="1"/>
  <c r="H31" i="27"/>
  <c r="D31" i="27"/>
  <c r="U31" i="27" s="1"/>
  <c r="R31" i="27"/>
  <c r="AZ31" i="27"/>
  <c r="AZ29" i="27" s="1"/>
  <c r="BK29" i="27"/>
  <c r="BP31" i="27"/>
  <c r="CB31" i="27"/>
  <c r="CB29" i="27" s="1"/>
  <c r="EP31" i="27"/>
  <c r="FT31" i="27"/>
  <c r="GB31" i="27"/>
  <c r="GB29" i="27" s="1"/>
  <c r="HN31" i="27"/>
  <c r="P32" i="27"/>
  <c r="AT32" i="27"/>
  <c r="BB32" i="27"/>
  <c r="BZ32" i="27"/>
  <c r="EN32" i="27"/>
  <c r="EV32" i="27"/>
  <c r="FU32" i="27" s="1"/>
  <c r="FB32" i="27"/>
  <c r="FB29" i="27" s="1"/>
  <c r="FJ32" i="27"/>
  <c r="HM32" i="27"/>
  <c r="AJ34" i="27"/>
  <c r="EJ34" i="27"/>
  <c r="EJ33" i="27" s="1"/>
  <c r="CH35" i="27"/>
  <c r="CG33" i="27"/>
  <c r="CP35" i="27"/>
  <c r="AH37" i="27"/>
  <c r="AH36" i="27" s="1"/>
  <c r="HP36" i="27" s="1"/>
  <c r="ER37" i="27"/>
  <c r="ER36" i="27" s="1"/>
  <c r="EQ36" i="27"/>
  <c r="EQ46" i="27" s="1"/>
  <c r="BL39" i="27"/>
  <c r="BL38" i="27" s="1"/>
  <c r="EF39" i="27"/>
  <c r="FT39" i="27"/>
  <c r="GB39" i="27"/>
  <c r="GB38" i="27" s="1"/>
  <c r="AB40" i="27"/>
  <c r="BH42" i="27"/>
  <c r="BH41" i="27" s="1"/>
  <c r="BG41" i="27"/>
  <c r="BG46" i="27" s="1"/>
  <c r="AV42" i="27"/>
  <c r="BU42" i="27" s="1"/>
  <c r="BV42" i="27"/>
  <c r="CU42" i="27" s="1"/>
  <c r="BX42" i="27"/>
  <c r="BX41" i="27" s="1"/>
  <c r="BW41" i="27"/>
  <c r="BW46" i="27" s="1"/>
  <c r="EX42" i="27"/>
  <c r="EX41" i="27" s="1"/>
  <c r="EV42" i="27"/>
  <c r="FU42" i="27" s="1"/>
  <c r="HQ42" i="27" s="1"/>
  <c r="HQ41" i="27" s="1"/>
  <c r="EW41" i="27"/>
  <c r="FT32" i="27"/>
  <c r="CR35" i="27"/>
  <c r="CZ35" i="27"/>
  <c r="DP35" i="27"/>
  <c r="DX35" i="27"/>
  <c r="DV35" i="27"/>
  <c r="EU35" i="27" s="1"/>
  <c r="FN37" i="27"/>
  <c r="FN36" i="27" s="1"/>
  <c r="AT39" i="27"/>
  <c r="AT38" i="27" s="1"/>
  <c r="AS38" i="27"/>
  <c r="BB39" i="27"/>
  <c r="BB38" i="27" s="1"/>
  <c r="BA38" i="27"/>
  <c r="CP38" i="27"/>
  <c r="FJ39" i="27"/>
  <c r="FI38" i="27"/>
  <c r="FP39" i="27"/>
  <c r="FP38" i="27" s="1"/>
  <c r="FV39" i="27"/>
  <c r="GU39" i="27" s="1"/>
  <c r="FX39" i="27"/>
  <c r="GX39" i="27"/>
  <c r="GV39" i="27"/>
  <c r="CX42" i="27"/>
  <c r="CX41" i="27" s="1"/>
  <c r="CV42" i="27"/>
  <c r="DU42" i="27" s="1"/>
  <c r="CW41" i="27"/>
  <c r="CW46" i="27" s="1"/>
  <c r="FN42" i="27"/>
  <c r="FN41" i="27" s="1"/>
  <c r="FM41" i="27"/>
  <c r="EB57" i="27"/>
  <c r="CY59" i="27"/>
  <c r="CZ55" i="27"/>
  <c r="DG59" i="27"/>
  <c r="DH55" i="27"/>
  <c r="DZ55" i="27"/>
  <c r="DY59" i="27"/>
  <c r="EG59" i="27"/>
  <c r="EH55" i="27"/>
  <c r="EH59" i="27" s="1"/>
  <c r="CZ34" i="27"/>
  <c r="CZ33" i="27" s="1"/>
  <c r="CT34" i="27"/>
  <c r="CT33" i="27" s="1"/>
  <c r="CL34" i="27"/>
  <c r="CD34" i="27"/>
  <c r="CD33" i="27" s="1"/>
  <c r="CP34" i="27"/>
  <c r="CH34" i="27"/>
  <c r="CH33" i="27" s="1"/>
  <c r="AL42" i="27"/>
  <c r="AL41" i="27" s="1"/>
  <c r="AD42" i="27"/>
  <c r="AD41" i="27" s="1"/>
  <c r="P42" i="27"/>
  <c r="P41" i="27" s="1"/>
  <c r="H42" i="27"/>
  <c r="H41" i="27" s="1"/>
  <c r="AN42" i="27"/>
  <c r="AN41" i="27" s="1"/>
  <c r="AF42" i="27"/>
  <c r="AF41" i="27" s="1"/>
  <c r="L42" i="27"/>
  <c r="L41" i="27" s="1"/>
  <c r="AB42" i="27"/>
  <c r="AB41" i="27" s="1"/>
  <c r="T42" i="27"/>
  <c r="T41" i="27" s="1"/>
  <c r="J42" i="27"/>
  <c r="J41" i="27" s="1"/>
  <c r="Z42" i="27"/>
  <c r="Z41" i="27" s="1"/>
  <c r="F42" i="27"/>
  <c r="F41" i="27" s="1"/>
  <c r="Z35" i="27"/>
  <c r="T35" i="27"/>
  <c r="L35" i="27"/>
  <c r="AJ42" i="27"/>
  <c r="AJ41" i="27" s="1"/>
  <c r="R42" i="27"/>
  <c r="R41" i="27" s="1"/>
  <c r="H37" i="27"/>
  <c r="H36" i="27" s="1"/>
  <c r="AD35" i="27"/>
  <c r="P35" i="27"/>
  <c r="H35" i="27"/>
  <c r="EZ65" i="27"/>
  <c r="EZ66" i="27" s="1"/>
  <c r="CF65" i="27"/>
  <c r="CF66" i="27" s="1"/>
  <c r="ER65" i="27"/>
  <c r="ER66" i="27" s="1"/>
  <c r="EN65" i="27"/>
  <c r="EN66" i="27" s="1"/>
  <c r="EJ65" i="27"/>
  <c r="EJ66" i="27" s="1"/>
  <c r="EF65" i="27"/>
  <c r="EF66" i="27" s="1"/>
  <c r="EB65" i="27"/>
  <c r="EB66" i="27" s="1"/>
  <c r="DX65" i="27"/>
  <c r="DX66" i="27" s="1"/>
  <c r="DT65" i="27"/>
  <c r="DT66" i="27" s="1"/>
  <c r="DP65" i="27"/>
  <c r="DP66" i="27" s="1"/>
  <c r="DH65" i="27"/>
  <c r="DH66" i="27" s="1"/>
  <c r="CZ65" i="27"/>
  <c r="CZ66" i="27" s="1"/>
  <c r="CJ65" i="27"/>
  <c r="CJ66" i="27" s="1"/>
  <c r="EP65" i="27"/>
  <c r="EP66" i="27" s="1"/>
  <c r="DZ65" i="27"/>
  <c r="DZ66" i="27" s="1"/>
  <c r="DN65" i="27"/>
  <c r="DN66" i="27" s="1"/>
  <c r="DJ65" i="27"/>
  <c r="DJ66" i="27" s="1"/>
  <c r="CR65" i="27"/>
  <c r="CR66" i="27" s="1"/>
  <c r="ET65" i="27"/>
  <c r="ET66" i="27" s="1"/>
  <c r="DR65" i="27"/>
  <c r="DR66" i="27" s="1"/>
  <c r="CX65" i="27"/>
  <c r="CX66" i="27" s="1"/>
  <c r="DB65" i="27"/>
  <c r="DB66" i="27" s="1"/>
  <c r="EL65" i="27"/>
  <c r="EL66" i="27" s="1"/>
  <c r="CB65" i="27"/>
  <c r="EH65" i="27"/>
  <c r="EH66" i="27" s="1"/>
  <c r="DF65" i="27"/>
  <c r="DF66" i="27" s="1"/>
  <c r="CN65" i="27"/>
  <c r="CN66" i="27" s="1"/>
  <c r="DB40" i="27"/>
  <c r="CN40" i="27"/>
  <c r="CF40" i="27"/>
  <c r="CP37" i="27"/>
  <c r="CP36" i="27" s="1"/>
  <c r="CZ40" i="27"/>
  <c r="CZ38" i="27" s="1"/>
  <c r="CR40" i="27"/>
  <c r="CH40" i="27"/>
  <c r="DB37" i="27"/>
  <c r="DB36" i="27" s="1"/>
  <c r="CT37" i="27"/>
  <c r="CT36" i="27" s="1"/>
  <c r="CJ37" i="27"/>
  <c r="CJ36" i="27" s="1"/>
  <c r="CL40" i="27"/>
  <c r="CX37" i="27"/>
  <c r="CX36" i="27" s="1"/>
  <c r="CX46" i="27" s="1"/>
  <c r="CN37" i="27"/>
  <c r="CN36" i="27" s="1"/>
  <c r="CF37" i="27"/>
  <c r="CF36" i="27" s="1"/>
  <c r="AV14" i="27"/>
  <c r="HO14" i="27" s="1"/>
  <c r="H22" i="27"/>
  <c r="N22" i="27"/>
  <c r="AB22" i="27"/>
  <c r="AJ22" i="27"/>
  <c r="AJ21" i="27" s="1"/>
  <c r="AR22" i="27"/>
  <c r="AR21" i="27" s="1"/>
  <c r="AX22" i="27"/>
  <c r="AX21" i="27" s="1"/>
  <c r="CD24" i="27"/>
  <c r="CL24" i="27"/>
  <c r="CT24" i="27"/>
  <c r="CZ24" i="27"/>
  <c r="CZ21" i="27" s="1"/>
  <c r="DH24" i="27"/>
  <c r="DH21" i="27" s="1"/>
  <c r="DP24" i="27"/>
  <c r="DV24" i="27"/>
  <c r="EU24" i="27" s="1"/>
  <c r="E44" i="27"/>
  <c r="E45" i="27" s="1"/>
  <c r="G45" i="27" s="1"/>
  <c r="I44" i="27"/>
  <c r="M44" i="27"/>
  <c r="H27" i="27"/>
  <c r="H26" i="27" s="1"/>
  <c r="P27" i="27"/>
  <c r="P26" i="27" s="1"/>
  <c r="AL27" i="27"/>
  <c r="AL26" i="27" s="1"/>
  <c r="AR27" i="27"/>
  <c r="EH27" i="27"/>
  <c r="EH26" i="27" s="1"/>
  <c r="EP27" i="27"/>
  <c r="FD27" i="27"/>
  <c r="FD26" i="27" s="1"/>
  <c r="FL27" i="27"/>
  <c r="FL26" i="27" s="1"/>
  <c r="FT27" i="27"/>
  <c r="FT26" i="27" s="1"/>
  <c r="CF28" i="27"/>
  <c r="CF26" i="27" s="1"/>
  <c r="CN28" i="27"/>
  <c r="CN26" i="27" s="1"/>
  <c r="DB28" i="27"/>
  <c r="DJ28" i="27"/>
  <c r="DR28" i="27"/>
  <c r="DX28" i="27"/>
  <c r="H30" i="27"/>
  <c r="P30" i="27"/>
  <c r="P29" i="27" s="1"/>
  <c r="AD30" i="27"/>
  <c r="AL30" i="27"/>
  <c r="AL29" i="27" s="1"/>
  <c r="EZ30" i="27"/>
  <c r="FD30" i="27"/>
  <c r="FD29" i="27" s="1"/>
  <c r="FH30" i="27"/>
  <c r="FH29" i="27" s="1"/>
  <c r="FL30" i="27"/>
  <c r="FP30" i="27"/>
  <c r="FT30" i="27"/>
  <c r="FT29" i="27" s="1"/>
  <c r="FX30" i="27"/>
  <c r="CD31" i="27"/>
  <c r="CH31" i="27"/>
  <c r="CL31" i="27"/>
  <c r="CP31" i="27"/>
  <c r="CT31" i="27"/>
  <c r="CX31" i="27"/>
  <c r="CX29" i="27" s="1"/>
  <c r="CX44" i="27" s="1"/>
  <c r="DB31" i="27"/>
  <c r="DB29" i="27" s="1"/>
  <c r="DF31" i="27"/>
  <c r="DJ31" i="27"/>
  <c r="DN31" i="27"/>
  <c r="DR31" i="27"/>
  <c r="DR29" i="27" s="1"/>
  <c r="AR32" i="27"/>
  <c r="AR29" i="27" s="1"/>
  <c r="AV32" i="27"/>
  <c r="BU32" i="27" s="1"/>
  <c r="BH32" i="27"/>
  <c r="BX32" i="27"/>
  <c r="BX29" i="27" s="1"/>
  <c r="CN32" i="27"/>
  <c r="CN29" i="27" s="1"/>
  <c r="DD32" i="27"/>
  <c r="DT32" i="27"/>
  <c r="EJ32" i="27"/>
  <c r="EZ32" i="27"/>
  <c r="FP32" i="27"/>
  <c r="FZ32" i="27"/>
  <c r="AM33" i="27"/>
  <c r="AM46" i="27" s="1"/>
  <c r="CY33" i="27"/>
  <c r="DO33" i="27"/>
  <c r="DO46" i="27" s="1"/>
  <c r="DW33" i="27"/>
  <c r="EM33" i="27"/>
  <c r="EM46" i="27" s="1"/>
  <c r="GA33" i="27"/>
  <c r="CR34" i="27"/>
  <c r="CR33" i="27" s="1"/>
  <c r="DB34" i="27"/>
  <c r="DR34" i="27"/>
  <c r="EB34" i="27"/>
  <c r="F35" i="27"/>
  <c r="AH35" i="27"/>
  <c r="AP35" i="27"/>
  <c r="AV35" i="27"/>
  <c r="BU35" i="27" s="1"/>
  <c r="AX35" i="27"/>
  <c r="BF35" i="27"/>
  <c r="BN35" i="27"/>
  <c r="CD35" i="27"/>
  <c r="CL35" i="27"/>
  <c r="CT35" i="27"/>
  <c r="DB35" i="27"/>
  <c r="DJ35" i="27"/>
  <c r="DJ33" i="27" s="1"/>
  <c r="DR35" i="27"/>
  <c r="DZ35" i="27"/>
  <c r="EH35" i="27"/>
  <c r="EP35" i="27"/>
  <c r="EV35" i="27"/>
  <c r="FU35" i="27" s="1"/>
  <c r="EX35" i="27"/>
  <c r="FF35" i="27"/>
  <c r="FN35" i="27"/>
  <c r="CH37" i="27"/>
  <c r="CH36" i="27" s="1"/>
  <c r="CZ37" i="27"/>
  <c r="CZ36" i="27" s="1"/>
  <c r="DJ37" i="27"/>
  <c r="DJ36" i="27" s="1"/>
  <c r="DR37" i="27"/>
  <c r="DR36" i="27" s="1"/>
  <c r="DZ37" i="27"/>
  <c r="DZ36" i="27" s="1"/>
  <c r="DV37" i="27"/>
  <c r="EU37" i="27" s="1"/>
  <c r="EH37" i="27"/>
  <c r="EH36" i="27" s="1"/>
  <c r="FP37" i="27"/>
  <c r="FP36" i="27" s="1"/>
  <c r="FO38" i="27"/>
  <c r="BJ39" i="27"/>
  <c r="BJ38" i="27" s="1"/>
  <c r="BI38" i="27"/>
  <c r="BP39" i="27"/>
  <c r="BP38" i="27" s="1"/>
  <c r="BV39" i="27"/>
  <c r="CU39" i="27" s="1"/>
  <c r="BX39" i="27"/>
  <c r="BX38" i="27" s="1"/>
  <c r="CJ39" i="27"/>
  <c r="CJ38" i="27" s="1"/>
  <c r="CX39" i="27"/>
  <c r="CX38" i="27" s="1"/>
  <c r="CV39" i="27"/>
  <c r="DU39" i="27" s="1"/>
  <c r="DD39" i="27"/>
  <c r="DD38" i="27" s="1"/>
  <c r="DC38" i="27"/>
  <c r="DC44" i="27" s="1"/>
  <c r="ED39" i="27"/>
  <c r="EC38" i="27"/>
  <c r="EJ39" i="27"/>
  <c r="EJ38" i="27" s="1"/>
  <c r="EI38" i="27"/>
  <c r="EI46" i="27" s="1"/>
  <c r="FR39" i="27"/>
  <c r="FQ38" i="27"/>
  <c r="FZ39" i="27"/>
  <c r="GF39" i="27"/>
  <c r="CP40" i="27"/>
  <c r="EF40" i="27"/>
  <c r="EN40" i="27"/>
  <c r="FD40" i="27"/>
  <c r="FC38" i="27"/>
  <c r="FL40" i="27"/>
  <c r="FK38" i="27"/>
  <c r="FT40" i="27"/>
  <c r="FS38" i="27"/>
  <c r="N42" i="27"/>
  <c r="N41" i="27" s="1"/>
  <c r="BK41" i="27"/>
  <c r="BL42" i="27"/>
  <c r="BL41" i="27" s="1"/>
  <c r="CB42" i="27"/>
  <c r="CB41" i="27" s="1"/>
  <c r="CA41" i="27"/>
  <c r="CA44" i="27" s="1"/>
  <c r="DN42" i="27"/>
  <c r="DN41" i="27" s="1"/>
  <c r="DV42" i="27"/>
  <c r="EU42" i="27" s="1"/>
  <c r="DX42" i="27"/>
  <c r="DX41" i="27" s="1"/>
  <c r="DW41" i="27"/>
  <c r="ER42" i="27"/>
  <c r="ER41" i="27" s="1"/>
  <c r="BD57" i="27"/>
  <c r="BV56" i="27"/>
  <c r="CD56" i="27"/>
  <c r="CD59" i="27" s="1"/>
  <c r="DE57" i="27"/>
  <c r="DF56" i="27"/>
  <c r="AF35" i="27"/>
  <c r="HO35" i="27"/>
  <c r="V35" i="27"/>
  <c r="AU35" i="27" s="1"/>
  <c r="CJ35" i="27"/>
  <c r="CJ33" i="27" s="1"/>
  <c r="DH35" i="27"/>
  <c r="FH37" i="27"/>
  <c r="FH36" i="27" s="1"/>
  <c r="BH39" i="27"/>
  <c r="BH38" i="27" s="1"/>
  <c r="DH38" i="27"/>
  <c r="EB39" i="27"/>
  <c r="EA38" i="27"/>
  <c r="EA46" i="27" s="1"/>
  <c r="CN42" i="27"/>
  <c r="CN41" i="27" s="1"/>
  <c r="GI41" i="27"/>
  <c r="GI46" i="27" s="1"/>
  <c r="GJ42" i="27"/>
  <c r="GJ41" i="27" s="1"/>
  <c r="CC57" i="27"/>
  <c r="CD54" i="27"/>
  <c r="DC57" i="27"/>
  <c r="DD54" i="27"/>
  <c r="DK57" i="27"/>
  <c r="DL54" i="27"/>
  <c r="DS57" i="27"/>
  <c r="DT54" i="27"/>
  <c r="DO59" i="27"/>
  <c r="DP55" i="27"/>
  <c r="DP34" i="27"/>
  <c r="DP33" i="27" s="1"/>
  <c r="DH34" i="27"/>
  <c r="DH33" i="27" s="1"/>
  <c r="DZ34" i="27"/>
  <c r="DZ33" i="27" s="1"/>
  <c r="DT34" i="27"/>
  <c r="DT33" i="27" s="1"/>
  <c r="DL34" i="27"/>
  <c r="DD34" i="27"/>
  <c r="BT42" i="27"/>
  <c r="BT41" i="27" s="1"/>
  <c r="BD42" i="27"/>
  <c r="BD41" i="27" s="1"/>
  <c r="GB42" i="27"/>
  <c r="GB41" i="27" s="1"/>
  <c r="FL42" i="27"/>
  <c r="FL41" i="27" s="1"/>
  <c r="FH42" i="27"/>
  <c r="FH41" i="27" s="1"/>
  <c r="DD65" i="27"/>
  <c r="DD66" i="27" s="1"/>
  <c r="DX40" i="27"/>
  <c r="DR40" i="27"/>
  <c r="DJ40" i="27"/>
  <c r="DL40" i="27"/>
  <c r="DZ40" i="27"/>
  <c r="DP40" i="27"/>
  <c r="DP38" i="27" s="1"/>
  <c r="DF40" i="27"/>
  <c r="EB37" i="27"/>
  <c r="EB36" i="27" s="1"/>
  <c r="DX37" i="27"/>
  <c r="DX36" i="27" s="1"/>
  <c r="DT37" i="27"/>
  <c r="DT36" i="27" s="1"/>
  <c r="DP37" i="27"/>
  <c r="DP36" i="27" s="1"/>
  <c r="DL37" i="27"/>
  <c r="DL36" i="27" s="1"/>
  <c r="DH37" i="27"/>
  <c r="DH36" i="27" s="1"/>
  <c r="DD37" i="27"/>
  <c r="DD36" i="27" s="1"/>
  <c r="G46" i="27"/>
  <c r="O46" i="27"/>
  <c r="S46" i="27"/>
  <c r="Y44" i="27"/>
  <c r="Y46" i="27"/>
  <c r="AC46" i="27"/>
  <c r="AC44" i="27"/>
  <c r="AG46" i="27"/>
  <c r="AK46" i="27"/>
  <c r="AY44" i="27"/>
  <c r="BC46" i="27"/>
  <c r="BG44" i="27"/>
  <c r="BO46" i="27"/>
  <c r="BS46" i="27"/>
  <c r="CY46" i="27"/>
  <c r="DG46" i="27"/>
  <c r="EY46" i="27"/>
  <c r="FC46" i="27"/>
  <c r="FC44" i="27"/>
  <c r="GC44" i="27"/>
  <c r="GG46" i="27"/>
  <c r="GG44" i="27"/>
  <c r="HO40" i="27" s="1"/>
  <c r="GK46" i="27"/>
  <c r="GK44" i="27"/>
  <c r="GO46" i="27"/>
  <c r="GO44" i="27"/>
  <c r="GS46" i="27"/>
  <c r="GS44" i="27"/>
  <c r="GY44" i="27"/>
  <c r="HC46" i="27"/>
  <c r="HG44" i="27"/>
  <c r="HG46" i="27"/>
  <c r="J22" i="27"/>
  <c r="P22" i="27"/>
  <c r="AL22" i="27"/>
  <c r="AL21" i="27" s="1"/>
  <c r="AT22" i="27"/>
  <c r="GV44" i="27"/>
  <c r="GV76" i="27" s="1"/>
  <c r="GV77" i="27" s="1"/>
  <c r="GV79" i="27" s="1"/>
  <c r="CF24" i="27"/>
  <c r="CF21" i="27" s="1"/>
  <c r="CN24" i="27"/>
  <c r="CN21" i="27" s="1"/>
  <c r="DB24" i="27"/>
  <c r="DJ24" i="27"/>
  <c r="DR24" i="27"/>
  <c r="DX24" i="27"/>
  <c r="DX21" i="27" s="1"/>
  <c r="J27" i="27"/>
  <c r="R27" i="27"/>
  <c r="R26" i="27" s="1"/>
  <c r="X27" i="27"/>
  <c r="AN27" i="27"/>
  <c r="AN26" i="27" s="1"/>
  <c r="EJ27" i="27"/>
  <c r="EJ26" i="27" s="1"/>
  <c r="ER27" i="27"/>
  <c r="ER26" i="27" s="1"/>
  <c r="EX27" i="27"/>
  <c r="FF27" i="27"/>
  <c r="FF26" i="27" s="1"/>
  <c r="FN27" i="27"/>
  <c r="FN26" i="27" s="1"/>
  <c r="GB27" i="27"/>
  <c r="GB26" i="27" s="1"/>
  <c r="CH28" i="27"/>
  <c r="CH26" i="27" s="1"/>
  <c r="CP28" i="27"/>
  <c r="CP26" i="27" s="1"/>
  <c r="DD28" i="27"/>
  <c r="DL28" i="27"/>
  <c r="DT28" i="27"/>
  <c r="DZ28" i="27"/>
  <c r="FS29" i="27"/>
  <c r="J30" i="27"/>
  <c r="J29" i="27" s="1"/>
  <c r="R30" i="27"/>
  <c r="X30" i="27"/>
  <c r="X29" i="27" s="1"/>
  <c r="HO30" i="27"/>
  <c r="EF30" i="27"/>
  <c r="EF29" i="27" s="1"/>
  <c r="EJ30" i="27"/>
  <c r="EN30" i="27"/>
  <c r="EN29" i="27" s="1"/>
  <c r="DX31" i="27"/>
  <c r="EB31" i="27"/>
  <c r="AN32" i="27"/>
  <c r="BD32" i="27"/>
  <c r="BT32" i="27"/>
  <c r="CD32" i="27"/>
  <c r="CJ32" i="27"/>
  <c r="CT32" i="27"/>
  <c r="CZ32" i="27"/>
  <c r="CZ29" i="27" s="1"/>
  <c r="DJ32" i="27"/>
  <c r="DP32" i="27"/>
  <c r="DZ32" i="27"/>
  <c r="EF32" i="27"/>
  <c r="FL32" i="27"/>
  <c r="GB32" i="27"/>
  <c r="BK33" i="27"/>
  <c r="BK46" i="27" s="1"/>
  <c r="CI33" i="27"/>
  <c r="CI46" i="27" s="1"/>
  <c r="FK33" i="27"/>
  <c r="FS33" i="27"/>
  <c r="CF34" i="27"/>
  <c r="CF33" i="27" s="1"/>
  <c r="DF34" i="27"/>
  <c r="J35" i="27"/>
  <c r="J33" i="27" s="1"/>
  <c r="X35" i="27"/>
  <c r="AJ35" i="27"/>
  <c r="AR35" i="27"/>
  <c r="AZ35" i="27"/>
  <c r="BH35" i="27"/>
  <c r="BP35" i="27"/>
  <c r="BX35" i="27"/>
  <c r="BV35" i="27"/>
  <c r="CU35" i="27" s="1"/>
  <c r="CF35" i="27"/>
  <c r="CN35" i="27"/>
  <c r="CN33" i="27" s="1"/>
  <c r="DD35" i="27"/>
  <c r="DL35" i="27"/>
  <c r="DT35" i="27"/>
  <c r="EB35" i="27"/>
  <c r="EJ35" i="27"/>
  <c r="ER35" i="27"/>
  <c r="EZ35" i="27"/>
  <c r="FH35" i="27"/>
  <c r="FP35" i="27"/>
  <c r="FX35" i="27"/>
  <c r="FV35" i="27"/>
  <c r="F37" i="27"/>
  <c r="F36" i="27" s="1"/>
  <c r="CL37" i="27"/>
  <c r="CL36" i="27" s="1"/>
  <c r="EJ37" i="27"/>
  <c r="EJ36" i="27" s="1"/>
  <c r="EP37" i="27"/>
  <c r="EP36" i="27" s="1"/>
  <c r="EV37" i="27"/>
  <c r="FU37" i="27" s="1"/>
  <c r="EX37" i="27"/>
  <c r="EX36" i="27" s="1"/>
  <c r="FX37" i="27"/>
  <c r="FX36" i="27" s="1"/>
  <c r="FV37" i="27"/>
  <c r="GU37" i="27" s="1"/>
  <c r="HM37" i="27"/>
  <c r="HN37" i="27"/>
  <c r="CO38" i="27"/>
  <c r="HO39" i="27"/>
  <c r="V39" i="27"/>
  <c r="AU39" i="27" s="1"/>
  <c r="AI38" i="27"/>
  <c r="AI46" i="27" s="1"/>
  <c r="AJ39" i="27"/>
  <c r="BR39" i="27"/>
  <c r="BR38" i="27" s="1"/>
  <c r="BQ38" i="27"/>
  <c r="BZ39" i="27"/>
  <c r="BZ38" i="27" s="1"/>
  <c r="CF39" i="27"/>
  <c r="CF38" i="27" s="1"/>
  <c r="CR39" i="27"/>
  <c r="DF39" i="27"/>
  <c r="DK38" i="27"/>
  <c r="DK46" i="27" s="1"/>
  <c r="DL39" i="27"/>
  <c r="DX39" i="27"/>
  <c r="EL39" i="27"/>
  <c r="EK38" i="27"/>
  <c r="ER39" i="27"/>
  <c r="ER38" i="27" s="1"/>
  <c r="EQ38" i="27"/>
  <c r="EZ39" i="27"/>
  <c r="GH39" i="27"/>
  <c r="GN39" i="27"/>
  <c r="CT40" i="27"/>
  <c r="DH40" i="27"/>
  <c r="X42" i="27"/>
  <c r="X41" i="27" s="1"/>
  <c r="AR42" i="27"/>
  <c r="AR41" i="27" s="1"/>
  <c r="CR42" i="27"/>
  <c r="CR41" i="27" s="1"/>
  <c r="DB42" i="27"/>
  <c r="DB41" i="27" s="1"/>
  <c r="EN42" i="27"/>
  <c r="EN41" i="27" s="1"/>
  <c r="FJ42" i="27"/>
  <c r="FJ41" i="27" s="1"/>
  <c r="FI41" i="27"/>
  <c r="FX42" i="27"/>
  <c r="FX41" i="27" s="1"/>
  <c r="GE41" i="27"/>
  <c r="GE46" i="27" s="1"/>
  <c r="GF42" i="27"/>
  <c r="GF41" i="27" s="1"/>
  <c r="HN42" i="27"/>
  <c r="HK44" i="27"/>
  <c r="EM57" i="27"/>
  <c r="EN54" i="27"/>
  <c r="BY59" i="27"/>
  <c r="BZ55" i="27"/>
  <c r="BZ59" i="27" s="1"/>
  <c r="ER59" i="27"/>
  <c r="AV56" i="27"/>
  <c r="BU56" i="27" s="1"/>
  <c r="AX56" i="27"/>
  <c r="O58" i="27"/>
  <c r="Q58" i="27" s="1"/>
  <c r="S58" i="27" s="1"/>
  <c r="W58" i="27" s="1"/>
  <c r="Y58" i="27" s="1"/>
  <c r="AA58" i="27" s="1"/>
  <c r="EN37" i="27"/>
  <c r="EN36" i="27" s="1"/>
  <c r="FD37" i="27"/>
  <c r="FD36" i="27" s="1"/>
  <c r="FT37" i="27"/>
  <c r="FT36" i="27" s="1"/>
  <c r="AP39" i="27"/>
  <c r="AP38" i="27" s="1"/>
  <c r="BF39" i="27"/>
  <c r="BF38" i="27" s="1"/>
  <c r="CL39" i="27"/>
  <c r="CL38" i="27" s="1"/>
  <c r="DB39" i="27"/>
  <c r="DB38" i="27" s="1"/>
  <c r="DR39" i="27"/>
  <c r="DR38" i="27" s="1"/>
  <c r="DV39" i="27"/>
  <c r="EU39" i="27" s="1"/>
  <c r="EH39" i="27"/>
  <c r="EH38" i="27" s="1"/>
  <c r="EX39" i="27"/>
  <c r="EX38" i="27" s="1"/>
  <c r="FN39" i="27"/>
  <c r="FN38" i="27" s="1"/>
  <c r="GD39" i="27"/>
  <c r="GT39" i="27"/>
  <c r="BF42" i="27"/>
  <c r="BF41" i="27" s="1"/>
  <c r="BR42" i="27"/>
  <c r="BR41" i="27" s="1"/>
  <c r="CL42" i="27"/>
  <c r="CL41" i="27" s="1"/>
  <c r="CK41" i="27"/>
  <c r="DT42" i="27"/>
  <c r="DT41" i="27" s="1"/>
  <c r="DS41" i="27"/>
  <c r="EH42" i="27"/>
  <c r="EH41" i="27" s="1"/>
  <c r="EG41" i="27"/>
  <c r="ET42" i="27"/>
  <c r="ET41" i="27" s="1"/>
  <c r="ES41" i="27"/>
  <c r="FP42" i="27"/>
  <c r="FP41" i="27" s="1"/>
  <c r="GD42" i="27"/>
  <c r="GD41" i="27" s="1"/>
  <c r="GC41" i="27"/>
  <c r="GC46" i="27" s="1"/>
  <c r="HF54" i="27"/>
  <c r="HF57" i="27" s="1"/>
  <c r="GX54" i="27"/>
  <c r="GP54" i="27"/>
  <c r="GP57" i="27" s="1"/>
  <c r="AB54" i="27"/>
  <c r="AB57" i="27" s="1"/>
  <c r="HL54" i="27"/>
  <c r="HL57" i="27" s="1"/>
  <c r="HB54" i="27"/>
  <c r="HB57" i="27" s="1"/>
  <c r="GR54" i="27"/>
  <c r="DR54" i="27"/>
  <c r="DN54" i="27"/>
  <c r="DJ54" i="27"/>
  <c r="DF54" i="27"/>
  <c r="DB54" i="27"/>
  <c r="CX54" i="27"/>
  <c r="Z54" i="27"/>
  <c r="HH54" i="27"/>
  <c r="GL54" i="27"/>
  <c r="AF54" i="27"/>
  <c r="GZ54" i="27"/>
  <c r="FR54" i="27"/>
  <c r="FN54" i="27"/>
  <c r="FJ54" i="27"/>
  <c r="FF54" i="27"/>
  <c r="FB54" i="27"/>
  <c r="FB57" i="27" s="1"/>
  <c r="EX54" i="27"/>
  <c r="ER54" i="27"/>
  <c r="ER57" i="27" s="1"/>
  <c r="BZ54" i="27"/>
  <c r="GT54" i="27"/>
  <c r="GT57" i="27" s="1"/>
  <c r="GH54" i="27"/>
  <c r="GH57" i="27" s="1"/>
  <c r="GD54" i="27"/>
  <c r="FZ54" i="27"/>
  <c r="EJ54" i="27"/>
  <c r="EJ57" i="27" s="1"/>
  <c r="BR54" i="27"/>
  <c r="BR57" i="27" s="1"/>
  <c r="BN54" i="27"/>
  <c r="BN57" i="27" s="1"/>
  <c r="BJ54" i="27"/>
  <c r="BF54" i="27"/>
  <c r="BB54" i="27"/>
  <c r="BB57" i="27" s="1"/>
  <c r="AX54" i="27"/>
  <c r="AX57" i="27" s="1"/>
  <c r="AR54" i="27"/>
  <c r="AD54" i="27"/>
  <c r="X54" i="27"/>
  <c r="AZ54" i="27"/>
  <c r="BP54" i="27"/>
  <c r="BW57" i="27"/>
  <c r="BX54" i="27"/>
  <c r="EZ54" i="27"/>
  <c r="FP54" i="27"/>
  <c r="GF54" i="27"/>
  <c r="GN54" i="27"/>
  <c r="AJ59" i="27"/>
  <c r="CR59" i="27"/>
  <c r="FM59" i="27"/>
  <c r="FN55" i="27"/>
  <c r="N59" i="27"/>
  <c r="N57" i="27"/>
  <c r="CV56" i="27"/>
  <c r="CX56" i="27"/>
  <c r="GU56" i="27"/>
  <c r="HN56" i="27"/>
  <c r="FG57" i="27"/>
  <c r="K60" i="27"/>
  <c r="FA66" i="27"/>
  <c r="EV65" i="27"/>
  <c r="EV66" i="27" s="1"/>
  <c r="FB65" i="27"/>
  <c r="FB66" i="27" s="1"/>
  <c r="EF37" i="27"/>
  <c r="EF36" i="27" s="1"/>
  <c r="FL37" i="27"/>
  <c r="FL36" i="27" s="1"/>
  <c r="GB37" i="27"/>
  <c r="GB36" i="27" s="1"/>
  <c r="AX39" i="27"/>
  <c r="BN39" i="27"/>
  <c r="BN38" i="27" s="1"/>
  <c r="CD39" i="27"/>
  <c r="CD38" i="27" s="1"/>
  <c r="CT39" i="27"/>
  <c r="CT38" i="27" s="1"/>
  <c r="DJ39" i="27"/>
  <c r="DZ39" i="27"/>
  <c r="DZ38" i="27" s="1"/>
  <c r="EP39" i="27"/>
  <c r="EP38" i="27" s="1"/>
  <c r="FF39" i="27"/>
  <c r="FF38" i="27" s="1"/>
  <c r="GL39" i="27"/>
  <c r="HB39" i="27"/>
  <c r="AE44" i="27"/>
  <c r="AP42" i="27"/>
  <c r="AP41" i="27" s="1"/>
  <c r="AO41" i="27"/>
  <c r="AO46" i="27" s="1"/>
  <c r="BB42" i="27"/>
  <c r="BB41" i="27" s="1"/>
  <c r="CH42" i="27"/>
  <c r="CH41" i="27" s="1"/>
  <c r="CG41" i="27"/>
  <c r="DD42" i="27"/>
  <c r="DD41" i="27" s="1"/>
  <c r="DC41" i="27"/>
  <c r="ED42" i="27"/>
  <c r="ED41" i="27" s="1"/>
  <c r="EC41" i="27"/>
  <c r="EZ42" i="27"/>
  <c r="EZ41" i="27" s="1"/>
  <c r="EY41" i="27"/>
  <c r="FZ42" i="27"/>
  <c r="FZ41" i="27" s="1"/>
  <c r="FY41" i="27"/>
  <c r="HM43" i="27"/>
  <c r="HQ43" i="27" s="1"/>
  <c r="HN43" i="27"/>
  <c r="AP54" i="27"/>
  <c r="AP57" i="27" s="1"/>
  <c r="AO57" i="27"/>
  <c r="CL57" i="27"/>
  <c r="EG57" i="27"/>
  <c r="EH54" i="27"/>
  <c r="EH57" i="27" s="1"/>
  <c r="EP54" i="27"/>
  <c r="EO57" i="27"/>
  <c r="AR59" i="27"/>
  <c r="BA59" i="27"/>
  <c r="BB55" i="27"/>
  <c r="BB59" i="27" s="1"/>
  <c r="BI59" i="27"/>
  <c r="BJ55" i="27"/>
  <c r="BJ59" i="27" s="1"/>
  <c r="BQ59" i="27"/>
  <c r="BR55" i="27"/>
  <c r="BR59" i="27" s="1"/>
  <c r="V42" i="27"/>
  <c r="AU42" i="27" s="1"/>
  <c r="AX42" i="27"/>
  <c r="AX41" i="27" s="1"/>
  <c r="BN42" i="27"/>
  <c r="BN41" i="27" s="1"/>
  <c r="CD42" i="27"/>
  <c r="CD41" i="27" s="1"/>
  <c r="CT42" i="27"/>
  <c r="CT41" i="27" s="1"/>
  <c r="DJ42" i="27"/>
  <c r="DJ41" i="27" s="1"/>
  <c r="DZ42" i="27"/>
  <c r="DZ41" i="27" s="1"/>
  <c r="EP42" i="27"/>
  <c r="EP41" i="27" s="1"/>
  <c r="FF42" i="27"/>
  <c r="FF41" i="27" s="1"/>
  <c r="HJ55" i="27"/>
  <c r="GZ55" i="27"/>
  <c r="GR55" i="27"/>
  <c r="GJ55" i="27"/>
  <c r="GF55" i="27"/>
  <c r="GF59" i="27" s="1"/>
  <c r="GB55" i="27"/>
  <c r="FX55" i="27"/>
  <c r="FT55" i="27"/>
  <c r="FT59" i="27" s="1"/>
  <c r="FP55" i="27"/>
  <c r="FL55" i="27"/>
  <c r="FL57" i="27" s="1"/>
  <c r="FH55" i="27"/>
  <c r="FH59" i="27" s="1"/>
  <c r="FD55" i="27"/>
  <c r="EZ55" i="27"/>
  <c r="EZ59" i="27" s="1"/>
  <c r="HF55" i="27"/>
  <c r="GX55" i="27"/>
  <c r="GX59" i="27" s="1"/>
  <c r="GP55" i="27"/>
  <c r="GP59" i="27" s="1"/>
  <c r="EF55" i="27"/>
  <c r="BT55" i="27"/>
  <c r="BT57" i="27" s="1"/>
  <c r="BP55" i="27"/>
  <c r="BL55" i="27"/>
  <c r="BL59" i="27" s="1"/>
  <c r="BH55" i="27"/>
  <c r="BD55" i="27"/>
  <c r="AZ55" i="27"/>
  <c r="HD55" i="27"/>
  <c r="GN55" i="27"/>
  <c r="GN59" i="27" s="1"/>
  <c r="EN55" i="27"/>
  <c r="DX55" i="27"/>
  <c r="DR55" i="27"/>
  <c r="DR59" i="27" s="1"/>
  <c r="DN55" i="27"/>
  <c r="DN59" i="27" s="1"/>
  <c r="DJ55" i="27"/>
  <c r="DJ59" i="27" s="1"/>
  <c r="DF55" i="27"/>
  <c r="DF59" i="27" s="1"/>
  <c r="DB55" i="27"/>
  <c r="DB59" i="27" s="1"/>
  <c r="CX55" i="27"/>
  <c r="CX59" i="27" s="1"/>
  <c r="BY57" i="27"/>
  <c r="CF54" i="27"/>
  <c r="CE57" i="27"/>
  <c r="CO57" i="27"/>
  <c r="CP54" i="27"/>
  <c r="CW57" i="27"/>
  <c r="DW57" i="27"/>
  <c r="DX54" i="27"/>
  <c r="HN54" i="27"/>
  <c r="GU54" i="27"/>
  <c r="AU55" i="27"/>
  <c r="AU57" i="27" s="1"/>
  <c r="Z55" i="27"/>
  <c r="Z59" i="27" s="1"/>
  <c r="AD55" i="27"/>
  <c r="AD59" i="27" s="1"/>
  <c r="AH55" i="27"/>
  <c r="AH59" i="27" s="1"/>
  <c r="AL55" i="27"/>
  <c r="AL59" i="27" s="1"/>
  <c r="AP55" i="27"/>
  <c r="AP59" i="27" s="1"/>
  <c r="AT55" i="27"/>
  <c r="AT59" i="27" s="1"/>
  <c r="CA59" i="27"/>
  <c r="CB55" i="27"/>
  <c r="CB59" i="27" s="1"/>
  <c r="CG59" i="27"/>
  <c r="CH55" i="27"/>
  <c r="CH59" i="27" s="1"/>
  <c r="CT55" i="27"/>
  <c r="CT59" i="27" s="1"/>
  <c r="DC59" i="27"/>
  <c r="DD55" i="27"/>
  <c r="DD59" i="27" s="1"/>
  <c r="DK59" i="27"/>
  <c r="DL55" i="27"/>
  <c r="DL59" i="27" s="1"/>
  <c r="DS59" i="27"/>
  <c r="DT55" i="27"/>
  <c r="DT59" i="27" s="1"/>
  <c r="EB55" i="27"/>
  <c r="EB59" i="27" s="1"/>
  <c r="EO59" i="27"/>
  <c r="EP55" i="27"/>
  <c r="EW59" i="27"/>
  <c r="EX55" i="27"/>
  <c r="FJ55" i="27"/>
  <c r="GC59" i="27"/>
  <c r="GD55" i="27"/>
  <c r="GD59" i="27" s="1"/>
  <c r="HL55" i="27"/>
  <c r="HL59" i="27" s="1"/>
  <c r="DN56" i="27"/>
  <c r="DM59" i="27"/>
  <c r="CH65" i="27"/>
  <c r="CH66" i="27" s="1"/>
  <c r="CG66" i="27"/>
  <c r="BX67" i="27"/>
  <c r="BZ67" i="27" s="1"/>
  <c r="EU56" i="27"/>
  <c r="FU56" i="27"/>
  <c r="AT42" i="27"/>
  <c r="AT41" i="27" s="1"/>
  <c r="BJ42" i="27"/>
  <c r="BJ41" i="27" s="1"/>
  <c r="BZ42" i="27"/>
  <c r="BZ41" i="27" s="1"/>
  <c r="CP42" i="27"/>
  <c r="CP41" i="27" s="1"/>
  <c r="DF42" i="27"/>
  <c r="DF41" i="27" s="1"/>
  <c r="EL42" i="27"/>
  <c r="EL41" i="27" s="1"/>
  <c r="FB42" i="27"/>
  <c r="FB41" i="27" s="1"/>
  <c r="FR42" i="27"/>
  <c r="FR41" i="27" s="1"/>
  <c r="FV42" i="27"/>
  <c r="GU42" i="27" s="1"/>
  <c r="GH42" i="27"/>
  <c r="GH41" i="27" s="1"/>
  <c r="AG57" i="27"/>
  <c r="AG58" i="27" s="1"/>
  <c r="AI58" i="27" s="1"/>
  <c r="AK58" i="27" s="1"/>
  <c r="AM58" i="27" s="1"/>
  <c r="AO58" i="27" s="1"/>
  <c r="AQ58" i="27" s="1"/>
  <c r="AS58" i="27" s="1"/>
  <c r="AW58" i="27" s="1"/>
  <c r="AY58" i="27" s="1"/>
  <c r="BA58" i="27" s="1"/>
  <c r="BC58" i="27" s="1"/>
  <c r="BE58" i="27" s="1"/>
  <c r="BG58" i="27" s="1"/>
  <c r="BI58" i="27" s="1"/>
  <c r="BK58" i="27" s="1"/>
  <c r="BM58" i="27" s="1"/>
  <c r="BO58" i="27" s="1"/>
  <c r="BQ58" i="27" s="1"/>
  <c r="BS58" i="27" s="1"/>
  <c r="BW58" i="27" s="1"/>
  <c r="BY58" i="27" s="1"/>
  <c r="CA58" i="27" s="1"/>
  <c r="CC58" i="27" s="1"/>
  <c r="CE58" i="27" s="1"/>
  <c r="CG58" i="27" s="1"/>
  <c r="CI58" i="27" s="1"/>
  <c r="CK58" i="27" s="1"/>
  <c r="CM58" i="27" s="1"/>
  <c r="CO58" i="27" s="1"/>
  <c r="CQ58" i="27" s="1"/>
  <c r="CS58" i="27" s="1"/>
  <c r="CW58" i="27" s="1"/>
  <c r="CY58" i="27" s="1"/>
  <c r="DA58" i="27" s="1"/>
  <c r="DC58" i="27" s="1"/>
  <c r="DE58" i="27" s="1"/>
  <c r="DG58" i="27" s="1"/>
  <c r="DI58" i="27" s="1"/>
  <c r="DK58" i="27" s="1"/>
  <c r="DM58" i="27" s="1"/>
  <c r="DO58" i="27" s="1"/>
  <c r="DQ58" i="27" s="1"/>
  <c r="DS58" i="27" s="1"/>
  <c r="DW58" i="27" s="1"/>
  <c r="AH54" i="27"/>
  <c r="AH57" i="27" s="1"/>
  <c r="AM57" i="27"/>
  <c r="AN54" i="27"/>
  <c r="CR54" i="27"/>
  <c r="CR57" i="27" s="1"/>
  <c r="CY57" i="27"/>
  <c r="CZ54" i="27"/>
  <c r="DH54" i="27"/>
  <c r="DO57" i="27"/>
  <c r="DP54" i="27"/>
  <c r="DZ54" i="27"/>
  <c r="DY57" i="27"/>
  <c r="EE57" i="27"/>
  <c r="EF54" i="27"/>
  <c r="AW59" i="27"/>
  <c r="AX55" i="27"/>
  <c r="AX59" i="27" s="1"/>
  <c r="BF55" i="27"/>
  <c r="BF59" i="27" s="1"/>
  <c r="BM59" i="27"/>
  <c r="BN55" i="27"/>
  <c r="BN59" i="27" s="1"/>
  <c r="CJ55" i="27"/>
  <c r="CI59" i="27"/>
  <c r="CO59" i="27"/>
  <c r="CP55" i="27"/>
  <c r="CP59" i="27" s="1"/>
  <c r="EJ55" i="27"/>
  <c r="EJ59" i="27" s="1"/>
  <c r="FE59" i="27"/>
  <c r="FE57" i="27"/>
  <c r="FF55" i="27"/>
  <c r="FF59" i="27" s="1"/>
  <c r="FR55" i="27"/>
  <c r="FR59" i="27" s="1"/>
  <c r="GL55" i="27"/>
  <c r="F59" i="27"/>
  <c r="F60" i="27" s="1"/>
  <c r="F57" i="27"/>
  <c r="F58" i="27" s="1"/>
  <c r="AL56" i="27"/>
  <c r="V56" i="27"/>
  <c r="AU56" i="27" s="1"/>
  <c r="FL56" i="27"/>
  <c r="FK57" i="27"/>
  <c r="BE57" i="27"/>
  <c r="DG57" i="27"/>
  <c r="GG57" i="27"/>
  <c r="GG59" i="27"/>
  <c r="EU55" i="27"/>
  <c r="EU57" i="27" s="1"/>
  <c r="DU55" i="27"/>
  <c r="U54" i="27"/>
  <c r="AK57" i="27"/>
  <c r="AL54" i="27"/>
  <c r="AL57" i="27" s="1"/>
  <c r="AW57" i="27"/>
  <c r="BA57" i="27"/>
  <c r="BM57" i="27"/>
  <c r="BQ57" i="27"/>
  <c r="BU54" i="27"/>
  <c r="CB54" i="27"/>
  <c r="CB57" i="27" s="1"/>
  <c r="CG57" i="27"/>
  <c r="CU54" i="27"/>
  <c r="EL54" i="27"/>
  <c r="EL57" i="27" s="1"/>
  <c r="EW57" i="27"/>
  <c r="FI57" i="27"/>
  <c r="FM57" i="27"/>
  <c r="FU54" i="27"/>
  <c r="FY57" i="27"/>
  <c r="GC57" i="27"/>
  <c r="U55" i="27"/>
  <c r="AK59" i="27"/>
  <c r="AO59" i="27"/>
  <c r="BW59" i="27"/>
  <c r="BX55" i="27"/>
  <c r="CC59" i="27"/>
  <c r="CM59" i="27"/>
  <c r="CN55" i="27"/>
  <c r="CS59" i="27"/>
  <c r="EC59" i="27"/>
  <c r="ED55" i="27"/>
  <c r="ED59" i="27" s="1"/>
  <c r="ES59" i="27"/>
  <c r="ET55" i="27"/>
  <c r="ET59" i="27" s="1"/>
  <c r="H56" i="27"/>
  <c r="DX56" i="27"/>
  <c r="EH56" i="27"/>
  <c r="EN56" i="27"/>
  <c r="FF56" i="27"/>
  <c r="FN56" i="27"/>
  <c r="GB56" i="27"/>
  <c r="AC57" i="27"/>
  <c r="HH56" i="27"/>
  <c r="HH59" i="27" s="1"/>
  <c r="GZ56" i="27"/>
  <c r="GR56" i="27"/>
  <c r="HF56" i="27"/>
  <c r="GL56" i="27"/>
  <c r="FZ56" i="27"/>
  <c r="FZ59" i="27" s="1"/>
  <c r="FJ56" i="27"/>
  <c r="DT56" i="27"/>
  <c r="DP56" i="27"/>
  <c r="DL56" i="27"/>
  <c r="DH56" i="27"/>
  <c r="DD56" i="27"/>
  <c r="CZ56" i="27"/>
  <c r="CR56" i="27"/>
  <c r="CN56" i="27"/>
  <c r="CJ56" i="27"/>
  <c r="CF56" i="27"/>
  <c r="CB56" i="27"/>
  <c r="BX56" i="27"/>
  <c r="BT56" i="27"/>
  <c r="BP56" i="27"/>
  <c r="BL56" i="27"/>
  <c r="BH56" i="27"/>
  <c r="BD56" i="27"/>
  <c r="AZ56" i="27"/>
  <c r="AR56" i="27"/>
  <c r="AN56" i="27"/>
  <c r="AN59" i="27" s="1"/>
  <c r="AJ56" i="27"/>
  <c r="AJ57" i="27" s="1"/>
  <c r="AF56" i="27"/>
  <c r="Z56" i="27"/>
  <c r="T56" i="27"/>
  <c r="L56" i="27"/>
  <c r="HD56" i="27"/>
  <c r="HD57" i="27" s="1"/>
  <c r="GT56" i="27"/>
  <c r="GT59" i="27" s="1"/>
  <c r="X56" i="27"/>
  <c r="X59" i="27" s="1"/>
  <c r="R56" i="27"/>
  <c r="J56" i="27"/>
  <c r="AT54" i="27"/>
  <c r="CI57" i="27"/>
  <c r="CM57" i="27"/>
  <c r="CN54" i="27"/>
  <c r="CS57" i="27"/>
  <c r="EC57" i="27"/>
  <c r="ED54" i="27"/>
  <c r="EI57" i="27"/>
  <c r="ES57" i="27"/>
  <c r="ET54" i="27"/>
  <c r="ET57" i="27" s="1"/>
  <c r="CE59" i="27"/>
  <c r="CF55" i="27"/>
  <c r="CK59" i="27"/>
  <c r="CU55" i="27"/>
  <c r="EK59" i="27"/>
  <c r="EL55" i="27"/>
  <c r="EL59" i="27" s="1"/>
  <c r="P56" i="27"/>
  <c r="AD56" i="27"/>
  <c r="DZ56" i="27"/>
  <c r="EF56" i="27"/>
  <c r="EP56" i="27"/>
  <c r="EX56" i="27"/>
  <c r="FX56" i="27"/>
  <c r="FX57" i="27" s="1"/>
  <c r="GN56" i="27"/>
  <c r="HJ56" i="27"/>
  <c r="D58" i="27"/>
  <c r="AS57" i="27"/>
  <c r="CS66" i="27"/>
  <c r="CT65" i="27"/>
  <c r="CT66" i="27" s="1"/>
  <c r="DV66" i="27"/>
  <c r="EU65" i="27"/>
  <c r="EU66" i="27" s="1"/>
  <c r="CW59" i="27"/>
  <c r="DE59" i="27"/>
  <c r="DI59" i="27"/>
  <c r="DQ59" i="27"/>
  <c r="EY59" i="27"/>
  <c r="FG59" i="27"/>
  <c r="FK59" i="27"/>
  <c r="FW59" i="27"/>
  <c r="GA59" i="27"/>
  <c r="HO55" i="27"/>
  <c r="FD56" i="27"/>
  <c r="FD57" i="27" s="1"/>
  <c r="FT56" i="27"/>
  <c r="GJ56" i="27"/>
  <c r="GJ57" i="27" s="1"/>
  <c r="CC66" i="27"/>
  <c r="CD65" i="27"/>
  <c r="CD66" i="27" s="1"/>
  <c r="BV65" i="27"/>
  <c r="HO65" i="27"/>
  <c r="HO66" i="27" s="1"/>
  <c r="CI77" i="27"/>
  <c r="CJ76" i="27"/>
  <c r="CJ77" i="27" s="1"/>
  <c r="CY77" i="27"/>
  <c r="CY78" i="27" s="1"/>
  <c r="DA78" i="27" s="1"/>
  <c r="CZ76" i="27"/>
  <c r="CZ77" i="27" s="1"/>
  <c r="DO77" i="27"/>
  <c r="DP76" i="27"/>
  <c r="DP77" i="27" s="1"/>
  <c r="DW59" i="27"/>
  <c r="EA59" i="27"/>
  <c r="EI59" i="27"/>
  <c r="EM59" i="27"/>
  <c r="EZ56" i="27"/>
  <c r="FP56" i="27"/>
  <c r="GF56" i="27"/>
  <c r="O60" i="27"/>
  <c r="Q60" i="27" s="1"/>
  <c r="S60" i="27" s="1"/>
  <c r="W60" i="27" s="1"/>
  <c r="Y60" i="27" s="1"/>
  <c r="AA60" i="27" s="1"/>
  <c r="AC60" i="27" s="1"/>
  <c r="AE60" i="27" s="1"/>
  <c r="AG60" i="27" s="1"/>
  <c r="AI60" i="27" s="1"/>
  <c r="EW66" i="27"/>
  <c r="EW67" i="27" s="1"/>
  <c r="EY67" i="27" s="1"/>
  <c r="FA67" i="27" s="1"/>
  <c r="FC67" i="27" s="1"/>
  <c r="FE67" i="27" s="1"/>
  <c r="FG67" i="27" s="1"/>
  <c r="FI67" i="27" s="1"/>
  <c r="FK67" i="27" s="1"/>
  <c r="FM67" i="27" s="1"/>
  <c r="FO67" i="27" s="1"/>
  <c r="FQ67" i="27" s="1"/>
  <c r="FS67" i="27" s="1"/>
  <c r="FW67" i="27" s="1"/>
  <c r="FY67" i="27" s="1"/>
  <c r="GA67" i="27" s="1"/>
  <c r="GC67" i="27" s="1"/>
  <c r="GE67" i="27" s="1"/>
  <c r="GG67" i="27" s="1"/>
  <c r="GI67" i="27" s="1"/>
  <c r="GK67" i="27" s="1"/>
  <c r="GM67" i="27" s="1"/>
  <c r="GO67" i="27" s="1"/>
  <c r="GQ67" i="27" s="1"/>
  <c r="GS67" i="27" s="1"/>
  <c r="GW67" i="27" s="1"/>
  <c r="GY67" i="27" s="1"/>
  <c r="HA67" i="27" s="1"/>
  <c r="HC67" i="27" s="1"/>
  <c r="HE67" i="27" s="1"/>
  <c r="HG67" i="27" s="1"/>
  <c r="HI67" i="27" s="1"/>
  <c r="HK67" i="27" s="1"/>
  <c r="HO67" i="27" s="1"/>
  <c r="EX65" i="27"/>
  <c r="EX66" i="27" s="1"/>
  <c r="CE77" i="27"/>
  <c r="CF76" i="27"/>
  <c r="CF77" i="27" s="1"/>
  <c r="DK77" i="27"/>
  <c r="DL76" i="27"/>
  <c r="DL77" i="27" s="1"/>
  <c r="CP65" i="27"/>
  <c r="CP66" i="27" s="1"/>
  <c r="CV65" i="27"/>
  <c r="G67" i="27"/>
  <c r="I67" i="27" s="1"/>
  <c r="K67" i="27" s="1"/>
  <c r="M67" i="27" s="1"/>
  <c r="O67" i="27" s="1"/>
  <c r="Q67" i="27" s="1"/>
  <c r="S67" i="27" s="1"/>
  <c r="W67" i="27" s="1"/>
  <c r="Y67" i="27" s="1"/>
  <c r="AA67" i="27" s="1"/>
  <c r="AC67" i="27" s="1"/>
  <c r="AE67" i="27" s="1"/>
  <c r="AG67" i="27" s="1"/>
  <c r="AI67" i="27" s="1"/>
  <c r="AK67" i="27" s="1"/>
  <c r="AM67" i="27" s="1"/>
  <c r="AO67" i="27" s="1"/>
  <c r="AQ67" i="27" s="1"/>
  <c r="AS67" i="27" s="1"/>
  <c r="AW67" i="27" s="1"/>
  <c r="AY67" i="27" s="1"/>
  <c r="BA67" i="27" s="1"/>
  <c r="BC67" i="27" s="1"/>
  <c r="BE67" i="27" s="1"/>
  <c r="BG67" i="27" s="1"/>
  <c r="BI67" i="27" s="1"/>
  <c r="BK67" i="27" s="1"/>
  <c r="BM67" i="27" s="1"/>
  <c r="BO67" i="27" s="1"/>
  <c r="BQ67" i="27" s="1"/>
  <c r="BS67" i="27" s="1"/>
  <c r="BW67" i="27" s="1"/>
  <c r="BY67" i="27" s="1"/>
  <c r="CA67" i="27" s="1"/>
  <c r="CC67" i="27" s="1"/>
  <c r="CE67" i="27" s="1"/>
  <c r="CG67" i="27" s="1"/>
  <c r="CI67" i="27" s="1"/>
  <c r="CK67" i="27" s="1"/>
  <c r="CM67" i="27" s="1"/>
  <c r="U67" i="27"/>
  <c r="AU67" i="27" s="1"/>
  <c r="BU67" i="27" s="1"/>
  <c r="CO66" i="27"/>
  <c r="CA77" i="27"/>
  <c r="CA78" i="27" s="1"/>
  <c r="CC78" i="27" s="1"/>
  <c r="CE78" i="27" s="1"/>
  <c r="CG78" i="27" s="1"/>
  <c r="CI78" i="27" s="1"/>
  <c r="CK78" i="27" s="1"/>
  <c r="CM78" i="27" s="1"/>
  <c r="CO78" i="27" s="1"/>
  <c r="CQ78" i="27" s="1"/>
  <c r="CS78" i="27" s="1"/>
  <c r="CB76" i="27"/>
  <c r="CB77" i="27" s="1"/>
  <c r="CQ77" i="27"/>
  <c r="CR76" i="27"/>
  <c r="CR77" i="27" s="1"/>
  <c r="DG77" i="27"/>
  <c r="DH76" i="27"/>
  <c r="DH77" i="27" s="1"/>
  <c r="EQ77" i="27"/>
  <c r="ER76" i="27"/>
  <c r="ER77" i="27" s="1"/>
  <c r="M60" i="27"/>
  <c r="CK66" i="27"/>
  <c r="CL65" i="27"/>
  <c r="CL66" i="27" s="1"/>
  <c r="CM77" i="27"/>
  <c r="CN76" i="27"/>
  <c r="CN77" i="27" s="1"/>
  <c r="DC77" i="27"/>
  <c r="DD76" i="27"/>
  <c r="DD77" i="27" s="1"/>
  <c r="DS77" i="27"/>
  <c r="DT76" i="27"/>
  <c r="DT77" i="27" s="1"/>
  <c r="EM77" i="27"/>
  <c r="EN76" i="27"/>
  <c r="EN77" i="27" s="1"/>
  <c r="EI77" i="27"/>
  <c r="EJ76" i="27"/>
  <c r="EJ77" i="27" s="1"/>
  <c r="EY77" i="27"/>
  <c r="EZ76" i="27"/>
  <c r="EZ77" i="27" s="1"/>
  <c r="H78" i="27"/>
  <c r="J78" i="27" s="1"/>
  <c r="L78" i="27" s="1"/>
  <c r="N78" i="27" s="1"/>
  <c r="P78" i="27" s="1"/>
  <c r="R78" i="27" s="1"/>
  <c r="T78" i="27" s="1"/>
  <c r="X78" i="27" s="1"/>
  <c r="Z78" i="27" s="1"/>
  <c r="AB78" i="27" s="1"/>
  <c r="AD78" i="27" s="1"/>
  <c r="AF78" i="27" s="1"/>
  <c r="AH78" i="27" s="1"/>
  <c r="AJ78" i="27" s="1"/>
  <c r="AL78" i="27" s="1"/>
  <c r="AN78" i="27" s="1"/>
  <c r="AP78" i="27" s="1"/>
  <c r="AR78" i="27" s="1"/>
  <c r="AT78" i="27" s="1"/>
  <c r="AX78" i="27" s="1"/>
  <c r="AZ78" i="27" s="1"/>
  <c r="BB78" i="27" s="1"/>
  <c r="BD78" i="27" s="1"/>
  <c r="BF78" i="27" s="1"/>
  <c r="BH78" i="27" s="1"/>
  <c r="BJ78" i="27" s="1"/>
  <c r="BL78" i="27" s="1"/>
  <c r="BN78" i="27" s="1"/>
  <c r="BP78" i="27" s="1"/>
  <c r="BR78" i="27" s="1"/>
  <c r="BT78" i="27" s="1"/>
  <c r="BX78" i="27" s="1"/>
  <c r="BZ78" i="27" s="1"/>
  <c r="CB78" i="27" s="1"/>
  <c r="CD78" i="27" s="1"/>
  <c r="EY37" i="28" l="1"/>
  <c r="EY39" i="28"/>
  <c r="DE78" i="28"/>
  <c r="DG78" i="28" s="1"/>
  <c r="DI78" i="28" s="1"/>
  <c r="DK78" i="28" s="1"/>
  <c r="X38" i="28"/>
  <c r="AT21" i="28"/>
  <c r="EH38" i="28"/>
  <c r="AP38" i="28"/>
  <c r="EL38" i="28"/>
  <c r="ER38" i="28"/>
  <c r="EG44" i="28"/>
  <c r="CT33" i="28"/>
  <c r="H33" i="28"/>
  <c r="H44" i="28" s="1"/>
  <c r="EL29" i="28"/>
  <c r="EL44" i="28" s="1"/>
  <c r="BP29" i="28"/>
  <c r="F33" i="28"/>
  <c r="F44" i="28" s="1"/>
  <c r="F45" i="28" s="1"/>
  <c r="J33" i="28"/>
  <c r="AT33" i="28"/>
  <c r="DR26" i="28"/>
  <c r="N26" i="28"/>
  <c r="CF26" i="28"/>
  <c r="P29" i="28"/>
  <c r="DF29" i="28"/>
  <c r="DR29" i="28"/>
  <c r="DZ33" i="28"/>
  <c r="DH33" i="28"/>
  <c r="DH44" i="28" s="1"/>
  <c r="DJ33" i="28"/>
  <c r="EO44" i="28"/>
  <c r="BH33" i="28"/>
  <c r="BH46" i="28" s="1"/>
  <c r="BF33" i="28"/>
  <c r="BF46" i="28" s="1"/>
  <c r="BR33" i="28"/>
  <c r="AZ21" i="28"/>
  <c r="BQ44" i="28"/>
  <c r="T33" i="28"/>
  <c r="CJ21" i="28"/>
  <c r="L33" i="28"/>
  <c r="CZ21" i="28"/>
  <c r="AL38" i="28"/>
  <c r="ED29" i="28"/>
  <c r="CR21" i="28"/>
  <c r="AX33" i="28"/>
  <c r="Z38" i="28"/>
  <c r="Z46" i="28" s="1"/>
  <c r="EM46" i="28"/>
  <c r="EE46" i="28"/>
  <c r="AR38" i="28"/>
  <c r="CH33" i="28"/>
  <c r="CH46" i="28" s="1"/>
  <c r="AD33" i="28"/>
  <c r="CJ29" i="28"/>
  <c r="DF26" i="28"/>
  <c r="EA46" i="28"/>
  <c r="DW44" i="28"/>
  <c r="BI46" i="28"/>
  <c r="DR38" i="28"/>
  <c r="CP38" i="28"/>
  <c r="CP44" i="28" s="1"/>
  <c r="AP33" i="28"/>
  <c r="CP29" i="28"/>
  <c r="AB33" i="28"/>
  <c r="J38" i="28"/>
  <c r="X33" i="28"/>
  <c r="R38" i="28"/>
  <c r="AD38" i="28"/>
  <c r="AH38" i="28"/>
  <c r="AH46" i="28" s="1"/>
  <c r="BP38" i="28"/>
  <c r="DJ29" i="28"/>
  <c r="EF29" i="28"/>
  <c r="CO44" i="28"/>
  <c r="EQ46" i="28"/>
  <c r="EC46" i="28"/>
  <c r="DL21" i="28"/>
  <c r="DD33" i="28"/>
  <c r="DD46" i="28" s="1"/>
  <c r="EQ44" i="28"/>
  <c r="EF57" i="27"/>
  <c r="EF59" i="27"/>
  <c r="DY58" i="27"/>
  <c r="EA58" i="27" s="1"/>
  <c r="EC58" i="27" s="1"/>
  <c r="EE58" i="27" s="1"/>
  <c r="EG58" i="27" s="1"/>
  <c r="EI58" i="27" s="1"/>
  <c r="EK58" i="27" s="1"/>
  <c r="EM58" i="27" s="1"/>
  <c r="EO58" i="27" s="1"/>
  <c r="EQ58" i="27" s="1"/>
  <c r="ES58" i="27" s="1"/>
  <c r="EW58" i="27" s="1"/>
  <c r="EY58" i="27" s="1"/>
  <c r="FA58" i="27" s="1"/>
  <c r="FC58" i="27" s="1"/>
  <c r="FE58" i="27" s="1"/>
  <c r="FG58" i="27" s="1"/>
  <c r="FI58" i="27" s="1"/>
  <c r="FK58" i="27" s="1"/>
  <c r="FM58" i="27" s="1"/>
  <c r="FO58" i="27" s="1"/>
  <c r="FQ58" i="27" s="1"/>
  <c r="FS58" i="27" s="1"/>
  <c r="FW58" i="27" s="1"/>
  <c r="FY58" i="27" s="1"/>
  <c r="GA58" i="27" s="1"/>
  <c r="GC58" i="27" s="1"/>
  <c r="GE58" i="27" s="1"/>
  <c r="GG58" i="27" s="1"/>
  <c r="GI58" i="27" s="1"/>
  <c r="GK58" i="27" s="1"/>
  <c r="GM58" i="27" s="1"/>
  <c r="GO58" i="27" s="1"/>
  <c r="GQ58" i="27" s="1"/>
  <c r="GS58" i="27" s="1"/>
  <c r="GW58" i="27" s="1"/>
  <c r="GY58" i="27" s="1"/>
  <c r="HA58" i="27" s="1"/>
  <c r="HC58" i="27" s="1"/>
  <c r="HE58" i="27" s="1"/>
  <c r="HG58" i="27" s="1"/>
  <c r="HI58" i="27" s="1"/>
  <c r="HK58" i="27" s="1"/>
  <c r="HO58" i="27" s="1"/>
  <c r="FR57" i="27"/>
  <c r="AS46" i="27"/>
  <c r="AT33" i="27"/>
  <c r="AU44" i="27"/>
  <c r="AB21" i="27"/>
  <c r="BQ44" i="27"/>
  <c r="BQ46" i="27"/>
  <c r="BI46" i="27"/>
  <c r="BJ33" i="27"/>
  <c r="BJ46" i="27" s="1"/>
  <c r="BI44" i="27"/>
  <c r="BF33" i="27"/>
  <c r="BA44" i="27"/>
  <c r="HN14" i="27"/>
  <c r="CZ44" i="28"/>
  <c r="BJ59" i="28"/>
  <c r="BT59" i="28"/>
  <c r="BD59" i="28"/>
  <c r="S45" i="28"/>
  <c r="W45" i="28" s="1"/>
  <c r="Y45" i="28" s="1"/>
  <c r="AA45" i="28" s="1"/>
  <c r="AC45" i="28" s="1"/>
  <c r="AE45" i="28" s="1"/>
  <c r="AG45" i="28" s="1"/>
  <c r="AI45" i="28" s="1"/>
  <c r="AK45" i="28" s="1"/>
  <c r="AM45" i="28" s="1"/>
  <c r="AO45" i="28" s="1"/>
  <c r="AQ45" i="28" s="1"/>
  <c r="AS45" i="28" s="1"/>
  <c r="AW45" i="28" s="1"/>
  <c r="R21" i="28"/>
  <c r="R46" i="28" s="1"/>
  <c r="W60" i="28"/>
  <c r="Y60" i="28" s="1"/>
  <c r="T59" i="28"/>
  <c r="F59" i="28"/>
  <c r="F60" i="28" s="1"/>
  <c r="H60" i="28" s="1"/>
  <c r="CN29" i="28"/>
  <c r="AF29" i="28"/>
  <c r="EX30" i="28"/>
  <c r="AJ33" i="28"/>
  <c r="AF38" i="28"/>
  <c r="BO46" i="28"/>
  <c r="BO44" i="28"/>
  <c r="EU22" i="28"/>
  <c r="ED46" i="28"/>
  <c r="CV44" i="28"/>
  <c r="DU22" i="28"/>
  <c r="DU44" i="28" s="1"/>
  <c r="DK46" i="28"/>
  <c r="DK44" i="28"/>
  <c r="CC44" i="28"/>
  <c r="CC46" i="28"/>
  <c r="FJ13" i="28"/>
  <c r="FJ12" i="28"/>
  <c r="AP29" i="28"/>
  <c r="DN59" i="28"/>
  <c r="EN59" i="28"/>
  <c r="DX59" i="28"/>
  <c r="CH59" i="28"/>
  <c r="BR59" i="28"/>
  <c r="BB59" i="28"/>
  <c r="DJ59" i="28"/>
  <c r="EJ59" i="28"/>
  <c r="CT59" i="28"/>
  <c r="CD59" i="28"/>
  <c r="BL59" i="28"/>
  <c r="CX59" i="28"/>
  <c r="L59" i="28"/>
  <c r="N59" i="28"/>
  <c r="EJ38" i="28"/>
  <c r="AN38" i="28"/>
  <c r="AL33" i="28"/>
  <c r="DT29" i="28"/>
  <c r="CF29" i="28"/>
  <c r="R29" i="28"/>
  <c r="R44" i="28" s="1"/>
  <c r="AR26" i="28"/>
  <c r="H26" i="28"/>
  <c r="DB59" i="28"/>
  <c r="AB46" i="28"/>
  <c r="AB44" i="28"/>
  <c r="L29" i="28"/>
  <c r="CT29" i="28"/>
  <c r="CD29" i="28"/>
  <c r="EH46" i="28"/>
  <c r="DB46" i="28"/>
  <c r="DB44" i="28"/>
  <c r="DO46" i="28"/>
  <c r="DO44" i="28"/>
  <c r="EB26" i="28"/>
  <c r="BA44" i="28"/>
  <c r="BA46" i="28"/>
  <c r="AT26" i="28"/>
  <c r="J21" i="28"/>
  <c r="EM44" i="28"/>
  <c r="BF44" i="28"/>
  <c r="DN21" i="28"/>
  <c r="EK44" i="28"/>
  <c r="DC46" i="28"/>
  <c r="DC44" i="28"/>
  <c r="BS46" i="28"/>
  <c r="BS44" i="28"/>
  <c r="FJ11" i="28"/>
  <c r="BN33" i="28"/>
  <c r="BX46" i="28"/>
  <c r="BX44" i="28"/>
  <c r="DM78" i="28"/>
  <c r="DO78" i="28" s="1"/>
  <c r="DQ78" i="28" s="1"/>
  <c r="DS78" i="28" s="1"/>
  <c r="DW78" i="28" s="1"/>
  <c r="DY78" i="28" s="1"/>
  <c r="EA78" i="28" s="1"/>
  <c r="EC78" i="28" s="1"/>
  <c r="EE78" i="28" s="1"/>
  <c r="EG78" i="28" s="1"/>
  <c r="EI78" i="28" s="1"/>
  <c r="EK78" i="28" s="1"/>
  <c r="EM78" i="28" s="1"/>
  <c r="EO78" i="28" s="1"/>
  <c r="EQ78" i="28" s="1"/>
  <c r="ES78" i="28" s="1"/>
  <c r="J59" i="28"/>
  <c r="EW26" i="28"/>
  <c r="ER46" i="28"/>
  <c r="CA44" i="28"/>
  <c r="CA46" i="28"/>
  <c r="CD78" i="28"/>
  <c r="CF78" i="28" s="1"/>
  <c r="CH78" i="28" s="1"/>
  <c r="CJ78" i="28" s="1"/>
  <c r="CL78" i="28" s="1"/>
  <c r="CN78" i="28" s="1"/>
  <c r="CP78" i="28" s="1"/>
  <c r="CR78" i="28" s="1"/>
  <c r="CT78" i="28" s="1"/>
  <c r="CX78" i="28" s="1"/>
  <c r="CZ78" i="28" s="1"/>
  <c r="DB78" i="28" s="1"/>
  <c r="DD78" i="28" s="1"/>
  <c r="DF78" i="28" s="1"/>
  <c r="DH78" i="28" s="1"/>
  <c r="DJ78" i="28" s="1"/>
  <c r="DL78" i="28" s="1"/>
  <c r="DN78" i="28" s="1"/>
  <c r="DP78" i="28" s="1"/>
  <c r="DR78" i="28" s="1"/>
  <c r="DT78" i="28" s="1"/>
  <c r="DX78" i="28" s="1"/>
  <c r="DZ78" i="28" s="1"/>
  <c r="EB78" i="28" s="1"/>
  <c r="ED78" i="28" s="1"/>
  <c r="EF78" i="28" s="1"/>
  <c r="EH78" i="28" s="1"/>
  <c r="EJ78" i="28" s="1"/>
  <c r="EL78" i="28" s="1"/>
  <c r="EN78" i="28" s="1"/>
  <c r="EP78" i="28" s="1"/>
  <c r="ER78" i="28" s="1"/>
  <c r="ET78" i="28" s="1"/>
  <c r="R59" i="28"/>
  <c r="U31" i="28"/>
  <c r="U44" i="28" s="1"/>
  <c r="U76" i="28" s="1"/>
  <c r="U77" i="28" s="1"/>
  <c r="U78" i="28" s="1"/>
  <c r="D44" i="28"/>
  <c r="EB29" i="28"/>
  <c r="L38" i="28"/>
  <c r="AA60" i="28"/>
  <c r="AC60" i="28" s="1"/>
  <c r="AE60" i="28" s="1"/>
  <c r="AG60" i="28" s="1"/>
  <c r="AI60" i="28" s="1"/>
  <c r="AK60" i="28" s="1"/>
  <c r="AM60" i="28" s="1"/>
  <c r="AO60" i="28" s="1"/>
  <c r="AQ60" i="28" s="1"/>
  <c r="AS60" i="28" s="1"/>
  <c r="AW60" i="28" s="1"/>
  <c r="AY60" i="28" s="1"/>
  <c r="BA60" i="28" s="1"/>
  <c r="BC60" i="28" s="1"/>
  <c r="BE60" i="28" s="1"/>
  <c r="BG60" i="28" s="1"/>
  <c r="BI60" i="28" s="1"/>
  <c r="BK60" i="28" s="1"/>
  <c r="BM60" i="28" s="1"/>
  <c r="BO60" i="28" s="1"/>
  <c r="BQ60" i="28" s="1"/>
  <c r="BS60" i="28" s="1"/>
  <c r="BW60" i="28" s="1"/>
  <c r="BY60" i="28" s="1"/>
  <c r="CA60" i="28" s="1"/>
  <c r="CC60" i="28" s="1"/>
  <c r="CE60" i="28" s="1"/>
  <c r="CG60" i="28" s="1"/>
  <c r="CI60" i="28" s="1"/>
  <c r="CK60" i="28" s="1"/>
  <c r="CM60" i="28" s="1"/>
  <c r="CO60" i="28" s="1"/>
  <c r="CQ60" i="28" s="1"/>
  <c r="CS60" i="28" s="1"/>
  <c r="CW60" i="28" s="1"/>
  <c r="CY60" i="28" s="1"/>
  <c r="DA60" i="28" s="1"/>
  <c r="DC60" i="28" s="1"/>
  <c r="DE60" i="28" s="1"/>
  <c r="DG60" i="28" s="1"/>
  <c r="DI60" i="28" s="1"/>
  <c r="DK60" i="28" s="1"/>
  <c r="DM60" i="28" s="1"/>
  <c r="DO60" i="28" s="1"/>
  <c r="DQ60" i="28" s="1"/>
  <c r="DS60" i="28" s="1"/>
  <c r="DW60" i="28" s="1"/>
  <c r="DY60" i="28" s="1"/>
  <c r="EA60" i="28" s="1"/>
  <c r="EC60" i="28" s="1"/>
  <c r="EE60" i="28" s="1"/>
  <c r="EG60" i="28" s="1"/>
  <c r="EI60" i="28" s="1"/>
  <c r="EK60" i="28" s="1"/>
  <c r="EM60" i="28" s="1"/>
  <c r="EO60" i="28" s="1"/>
  <c r="EQ60" i="28" s="1"/>
  <c r="ES60" i="28" s="1"/>
  <c r="BN59" i="28"/>
  <c r="AX59" i="28"/>
  <c r="BH59" i="28"/>
  <c r="EP59" i="28"/>
  <c r="DZ59" i="28"/>
  <c r="CR59" i="28"/>
  <c r="CB59" i="28"/>
  <c r="P59" i="28"/>
  <c r="DF38" i="28"/>
  <c r="EW38" i="28"/>
  <c r="CF46" i="28"/>
  <c r="AP46" i="28"/>
  <c r="AP44" i="28"/>
  <c r="EX36" i="28"/>
  <c r="EW36" i="28"/>
  <c r="CB29" i="28"/>
  <c r="CB44" i="28" s="1"/>
  <c r="EU27" i="28"/>
  <c r="F46" i="28"/>
  <c r="AX21" i="28"/>
  <c r="AH26" i="28"/>
  <c r="CF33" i="28"/>
  <c r="T29" i="28"/>
  <c r="EI46" i="28"/>
  <c r="DN29" i="28"/>
  <c r="BJ29" i="28"/>
  <c r="DZ21" i="28"/>
  <c r="CT46" i="28"/>
  <c r="CT44" i="28"/>
  <c r="DG46" i="28"/>
  <c r="DG44" i="28"/>
  <c r="EW21" i="28"/>
  <c r="DL33" i="28"/>
  <c r="EB33" i="28"/>
  <c r="DH46" i="28"/>
  <c r="EH29" i="28"/>
  <c r="EH44" i="28" s="1"/>
  <c r="CZ46" i="28"/>
  <c r="EC44" i="28"/>
  <c r="V44" i="28"/>
  <c r="CI44" i="28"/>
  <c r="CI46" i="28"/>
  <c r="BP59" i="28"/>
  <c r="AZ59" i="28"/>
  <c r="EP38" i="28"/>
  <c r="EP46" i="28" s="1"/>
  <c r="CD38" i="28"/>
  <c r="AX38" i="28"/>
  <c r="EL59" i="28"/>
  <c r="CF59" i="28"/>
  <c r="ER29" i="28"/>
  <c r="ER44" i="28" s="1"/>
  <c r="DL29" i="28"/>
  <c r="BX29" i="28"/>
  <c r="AZ29" i="28"/>
  <c r="EF26" i="28"/>
  <c r="CD26" i="28"/>
  <c r="AL26" i="28"/>
  <c r="AL46" i="28" s="1"/>
  <c r="AF21" i="28"/>
  <c r="AR33" i="28"/>
  <c r="AN33" i="28"/>
  <c r="T38" i="28"/>
  <c r="DP38" i="28"/>
  <c r="CR38" i="28"/>
  <c r="CB38" i="28"/>
  <c r="AJ38" i="28"/>
  <c r="P33" i="28"/>
  <c r="CR29" i="28"/>
  <c r="X29" i="28"/>
  <c r="AR21" i="28"/>
  <c r="N44" i="28"/>
  <c r="N21" i="28"/>
  <c r="N46" i="28" s="1"/>
  <c r="EL26" i="28"/>
  <c r="EL46" i="28" s="1"/>
  <c r="L26" i="28"/>
  <c r="CJ33" i="28"/>
  <c r="CN33" i="28"/>
  <c r="CN46" i="28" s="1"/>
  <c r="Z29" i="28"/>
  <c r="AD29" i="28"/>
  <c r="DL38" i="28"/>
  <c r="BZ29" i="28"/>
  <c r="CL29" i="28"/>
  <c r="BN29" i="28"/>
  <c r="ED26" i="28"/>
  <c r="ED44" i="28" s="1"/>
  <c r="DR21" i="28"/>
  <c r="CY46" i="28"/>
  <c r="CY44" i="28"/>
  <c r="BG46" i="28"/>
  <c r="BG44" i="28"/>
  <c r="DP33" i="28"/>
  <c r="DF33" i="28"/>
  <c r="DR33" i="28"/>
  <c r="BB26" i="28"/>
  <c r="BB44" i="28" s="1"/>
  <c r="EP29" i="28"/>
  <c r="DZ29" i="28"/>
  <c r="DT26" i="28"/>
  <c r="DT44" i="28" s="1"/>
  <c r="DF21" i="28"/>
  <c r="ES46" i="28"/>
  <c r="ES44" i="28"/>
  <c r="CS44" i="28"/>
  <c r="CS46" i="28"/>
  <c r="BK46" i="28"/>
  <c r="BK44" i="28"/>
  <c r="BD33" i="28"/>
  <c r="BD46" i="28" s="1"/>
  <c r="BZ33" i="28"/>
  <c r="CB33" i="28"/>
  <c r="CB46" i="28" s="1"/>
  <c r="DL26" i="28"/>
  <c r="EB38" i="28"/>
  <c r="BL38" i="28"/>
  <c r="AR29" i="28"/>
  <c r="DZ26" i="28"/>
  <c r="BN26" i="28"/>
  <c r="BN44" i="28" s="1"/>
  <c r="X21" i="28"/>
  <c r="EF33" i="28"/>
  <c r="DR59" i="28"/>
  <c r="EN38" i="28"/>
  <c r="EN46" i="28" s="1"/>
  <c r="DX38" i="28"/>
  <c r="AZ38" i="28"/>
  <c r="AZ46" i="28" s="1"/>
  <c r="CL33" i="28"/>
  <c r="EN29" i="28"/>
  <c r="EN44" i="28" s="1"/>
  <c r="DP29" i="28"/>
  <c r="BD29" i="28"/>
  <c r="BD44" i="28" s="1"/>
  <c r="J29" i="28"/>
  <c r="J44" i="28" s="1"/>
  <c r="EJ26" i="28"/>
  <c r="CL26" i="28"/>
  <c r="CL46" i="28" s="1"/>
  <c r="AJ44" i="28"/>
  <c r="H21" i="28"/>
  <c r="ET26" i="28"/>
  <c r="ET46" i="28" s="1"/>
  <c r="T26" i="28"/>
  <c r="T44" i="28" s="1"/>
  <c r="CR33" i="28"/>
  <c r="AH29" i="28"/>
  <c r="AL29" i="28"/>
  <c r="CX29" i="28"/>
  <c r="BR29" i="28"/>
  <c r="AX29" i="28"/>
  <c r="DP26" i="28"/>
  <c r="DP46" i="28" s="1"/>
  <c r="CX26" i="28"/>
  <c r="DJ46" i="28"/>
  <c r="DJ44" i="28"/>
  <c r="AV44" i="28"/>
  <c r="AV76" i="28" s="1"/>
  <c r="AV77" i="28" s="1"/>
  <c r="BU22" i="28"/>
  <c r="BU44" i="28" s="1"/>
  <c r="AY46" i="28"/>
  <c r="AY44" i="28"/>
  <c r="DN33" i="28"/>
  <c r="DX33" i="28"/>
  <c r="DX46" i="28" s="1"/>
  <c r="DN26" i="28"/>
  <c r="BL26" i="28"/>
  <c r="BL46" i="28" s="1"/>
  <c r="DV25" i="28"/>
  <c r="CX21" i="28"/>
  <c r="BZ21" i="28"/>
  <c r="DS46" i="28"/>
  <c r="DS44" i="28"/>
  <c r="CK44" i="28"/>
  <c r="CK46" i="28"/>
  <c r="BC46" i="28"/>
  <c r="BC44" i="28"/>
  <c r="BT33" i="28"/>
  <c r="BT46" i="28" s="1"/>
  <c r="BP33" i="28"/>
  <c r="BP44" i="28" s="1"/>
  <c r="BJ33" i="28"/>
  <c r="BJ44" i="28" s="1"/>
  <c r="BR26" i="28"/>
  <c r="BR46" i="28" s="1"/>
  <c r="BV44" i="28"/>
  <c r="CU22" i="28"/>
  <c r="CU44" i="28" s="1"/>
  <c r="AU44" i="28"/>
  <c r="CQ44" i="28"/>
  <c r="CQ46" i="28"/>
  <c r="BN46" i="27"/>
  <c r="F44" i="27"/>
  <c r="F45" i="27" s="1"/>
  <c r="FX44" i="27"/>
  <c r="DH46" i="27"/>
  <c r="DH44" i="27"/>
  <c r="FP46" i="27"/>
  <c r="DU57" i="27"/>
  <c r="T44" i="27"/>
  <c r="BF46" i="27"/>
  <c r="BF44" i="27"/>
  <c r="CF46" i="27"/>
  <c r="CF44" i="27"/>
  <c r="FN44" i="27"/>
  <c r="HM44" i="27"/>
  <c r="HM76" i="27" s="1"/>
  <c r="EN46" i="27"/>
  <c r="EN44" i="27"/>
  <c r="CO67" i="27"/>
  <c r="CQ67" i="27" s="1"/>
  <c r="CS67" i="27" s="1"/>
  <c r="P57" i="27"/>
  <c r="P59" i="27"/>
  <c r="T59" i="27"/>
  <c r="T57" i="27"/>
  <c r="HN55" i="27"/>
  <c r="GU55" i="27"/>
  <c r="CV66" i="27"/>
  <c r="DU65" i="27"/>
  <c r="DU66" i="27" s="1"/>
  <c r="CN57" i="27"/>
  <c r="J59" i="27"/>
  <c r="J57" i="27"/>
  <c r="HP56" i="27"/>
  <c r="BX59" i="27"/>
  <c r="U57" i="27"/>
  <c r="HQ54" i="27"/>
  <c r="H58" i="27"/>
  <c r="J58" i="27" s="1"/>
  <c r="DP57" i="27"/>
  <c r="GU57" i="27"/>
  <c r="GU59" i="27" s="1"/>
  <c r="BH59" i="27"/>
  <c r="FP59" i="27"/>
  <c r="HJ59" i="27"/>
  <c r="BH57" i="27"/>
  <c r="EZ57" i="27"/>
  <c r="AZ57" i="27"/>
  <c r="GD57" i="27"/>
  <c r="FJ57" i="27"/>
  <c r="AF57" i="27"/>
  <c r="HP54" i="27"/>
  <c r="CX57" i="27"/>
  <c r="DN57" i="27"/>
  <c r="HP55" i="27"/>
  <c r="GH38" i="27"/>
  <c r="P21" i="27"/>
  <c r="AO44" i="27"/>
  <c r="DL33" i="27"/>
  <c r="FL29" i="27"/>
  <c r="CZ59" i="27"/>
  <c r="GX38" i="27"/>
  <c r="HP30" i="27"/>
  <c r="BZ29" i="27"/>
  <c r="DK44" i="27"/>
  <c r="EV44" i="27"/>
  <c r="FU22" i="27"/>
  <c r="FU44" i="27" s="1"/>
  <c r="DD46" i="27"/>
  <c r="CB46" i="27"/>
  <c r="CB44" i="27"/>
  <c r="GI44" i="27"/>
  <c r="FE46" i="27"/>
  <c r="FE44" i="27"/>
  <c r="HP27" i="27"/>
  <c r="DL26" i="27"/>
  <c r="DL44" i="27" s="1"/>
  <c r="HN24" i="27"/>
  <c r="CK44" i="27"/>
  <c r="CK46" i="27"/>
  <c r="F46" i="27"/>
  <c r="CW44" i="27"/>
  <c r="HO33" i="27"/>
  <c r="FK46" i="27"/>
  <c r="FK44" i="27"/>
  <c r="CJ46" i="27"/>
  <c r="CJ44" i="27"/>
  <c r="GA44" i="27"/>
  <c r="GA46" i="27"/>
  <c r="EW46" i="27"/>
  <c r="EW44" i="27"/>
  <c r="DW46" i="27"/>
  <c r="DW44" i="27"/>
  <c r="AQ46" i="27"/>
  <c r="EH33" i="27"/>
  <c r="EH46" i="27" s="1"/>
  <c r="FH38" i="27"/>
  <c r="CL29" i="27"/>
  <c r="AT29" i="27"/>
  <c r="DP46" i="27"/>
  <c r="GE44" i="27"/>
  <c r="DM46" i="27"/>
  <c r="DM44" i="27"/>
  <c r="EB29" i="27"/>
  <c r="FD38" i="27"/>
  <c r="BT38" i="27"/>
  <c r="BT46" i="27" s="1"/>
  <c r="DC78" i="27"/>
  <c r="DE78" i="27" s="1"/>
  <c r="DG78" i="27" s="1"/>
  <c r="DI78" i="27" s="1"/>
  <c r="DK78" i="27" s="1"/>
  <c r="DM78" i="27" s="1"/>
  <c r="DO78" i="27" s="1"/>
  <c r="DQ78" i="27" s="1"/>
  <c r="DS78" i="27" s="1"/>
  <c r="DW78" i="27" s="1"/>
  <c r="DY78" i="27" s="1"/>
  <c r="EA78" i="27" s="1"/>
  <c r="EC78" i="27" s="1"/>
  <c r="EE78" i="27" s="1"/>
  <c r="EG78" i="27" s="1"/>
  <c r="EI78" i="27" s="1"/>
  <c r="EK78" i="27" s="1"/>
  <c r="EM78" i="27" s="1"/>
  <c r="EO78" i="27" s="1"/>
  <c r="EQ78" i="27" s="1"/>
  <c r="ES78" i="27" s="1"/>
  <c r="EW78" i="27" s="1"/>
  <c r="EY78" i="27" s="1"/>
  <c r="FA78" i="27" s="1"/>
  <c r="FC78" i="27" s="1"/>
  <c r="FE78" i="27" s="1"/>
  <c r="FG78" i="27" s="1"/>
  <c r="FI78" i="27" s="1"/>
  <c r="FK78" i="27" s="1"/>
  <c r="FM78" i="27" s="1"/>
  <c r="FO78" i="27" s="1"/>
  <c r="FQ78" i="27" s="1"/>
  <c r="FS78" i="27" s="1"/>
  <c r="FW78" i="27" s="1"/>
  <c r="FY78" i="27" s="1"/>
  <c r="GA78" i="27" s="1"/>
  <c r="GC78" i="27" s="1"/>
  <c r="GE78" i="27" s="1"/>
  <c r="GG78" i="27" s="1"/>
  <c r="GI78" i="27" s="1"/>
  <c r="GK78" i="27" s="1"/>
  <c r="GM78" i="27" s="1"/>
  <c r="GO78" i="27" s="1"/>
  <c r="GQ78" i="27" s="1"/>
  <c r="GS78" i="27" s="1"/>
  <c r="GW78" i="27" s="1"/>
  <c r="GY78" i="27" s="1"/>
  <c r="HA78" i="27" s="1"/>
  <c r="HC78" i="27" s="1"/>
  <c r="HE78" i="27" s="1"/>
  <c r="HG78" i="27" s="1"/>
  <c r="HI78" i="27" s="1"/>
  <c r="HK78" i="27" s="1"/>
  <c r="D76" i="27"/>
  <c r="ED57" i="27"/>
  <c r="R59" i="27"/>
  <c r="R57" i="27"/>
  <c r="L59" i="27"/>
  <c r="L57" i="27"/>
  <c r="H59" i="27"/>
  <c r="H60" i="27" s="1"/>
  <c r="H57" i="27"/>
  <c r="CN59" i="27"/>
  <c r="FU57" i="27"/>
  <c r="CJ59" i="27"/>
  <c r="EP59" i="27"/>
  <c r="CF57" i="27"/>
  <c r="HD59" i="27"/>
  <c r="FD59" i="27"/>
  <c r="GJ59" i="27"/>
  <c r="FH57" i="27"/>
  <c r="DJ38" i="27"/>
  <c r="AX38" i="27"/>
  <c r="GN57" i="27"/>
  <c r="BX57" i="27"/>
  <c r="X57" i="27"/>
  <c r="EX57" i="27"/>
  <c r="FN57" i="27"/>
  <c r="GL57" i="27"/>
  <c r="DB57" i="27"/>
  <c r="DR57" i="27"/>
  <c r="AF59" i="27"/>
  <c r="EN57" i="27"/>
  <c r="EZ38" i="27"/>
  <c r="EL38" i="27"/>
  <c r="DF38" i="27"/>
  <c r="HQ37" i="27"/>
  <c r="HQ36" i="27" s="1"/>
  <c r="DF33" i="27"/>
  <c r="DF44" i="27" s="1"/>
  <c r="J26" i="27"/>
  <c r="J44" i="27" s="1"/>
  <c r="AT21" i="27"/>
  <c r="J21" i="27"/>
  <c r="AK44" i="27"/>
  <c r="DT57" i="27"/>
  <c r="DD57" i="27"/>
  <c r="FR38" i="27"/>
  <c r="ED38" i="27"/>
  <c r="ED44" i="27" s="1"/>
  <c r="EB33" i="27"/>
  <c r="EB46" i="27" s="1"/>
  <c r="FX29" i="27"/>
  <c r="AD29" i="27"/>
  <c r="EP26" i="27"/>
  <c r="EP46" i="27" s="1"/>
  <c r="I45" i="27"/>
  <c r="K45" i="27" s="1"/>
  <c r="M45" i="27" s="1"/>
  <c r="O45" i="27" s="1"/>
  <c r="Q45" i="27" s="1"/>
  <c r="S45" i="27" s="1"/>
  <c r="W45" i="27" s="1"/>
  <c r="Y45" i="27" s="1"/>
  <c r="AA45" i="27" s="1"/>
  <c r="AC45" i="27" s="1"/>
  <c r="AE45" i="27" s="1"/>
  <c r="AG45" i="27" s="1"/>
  <c r="AI45" i="27" s="1"/>
  <c r="AK45" i="27" s="1"/>
  <c r="AM45" i="27" s="1"/>
  <c r="AO45" i="27" s="1"/>
  <c r="AQ45" i="27" s="1"/>
  <c r="AS45" i="27" s="1"/>
  <c r="AW45" i="27" s="1"/>
  <c r="AY45" i="27" s="1"/>
  <c r="CZ46" i="27"/>
  <c r="CZ44" i="27"/>
  <c r="AX44" i="27"/>
  <c r="N44" i="27"/>
  <c r="N21" i="27"/>
  <c r="N46" i="27" s="1"/>
  <c r="HP65" i="27"/>
  <c r="HP66" i="27" s="1"/>
  <c r="CB66" i="27"/>
  <c r="CB67" i="27" s="1"/>
  <c r="CD67" i="27" s="1"/>
  <c r="CF67" i="27" s="1"/>
  <c r="CH67" i="27" s="1"/>
  <c r="CJ67" i="27" s="1"/>
  <c r="CL67" i="27" s="1"/>
  <c r="CN67" i="27" s="1"/>
  <c r="CP67" i="27" s="1"/>
  <c r="CR67" i="27" s="1"/>
  <c r="CT67" i="27" s="1"/>
  <c r="CX67" i="27" s="1"/>
  <c r="CZ67" i="27" s="1"/>
  <c r="DB67" i="27" s="1"/>
  <c r="DD67" i="27" s="1"/>
  <c r="DF67" i="27" s="1"/>
  <c r="DH67" i="27" s="1"/>
  <c r="DJ67" i="27" s="1"/>
  <c r="DL67" i="27" s="1"/>
  <c r="DN67" i="27" s="1"/>
  <c r="DP67" i="27" s="1"/>
  <c r="DR67" i="27" s="1"/>
  <c r="DT67" i="27" s="1"/>
  <c r="DX67" i="27" s="1"/>
  <c r="DZ67" i="27" s="1"/>
  <c r="EB67" i="27" s="1"/>
  <c r="ED67" i="27" s="1"/>
  <c r="EF67" i="27" s="1"/>
  <c r="EH67" i="27" s="1"/>
  <c r="EJ67" i="27" s="1"/>
  <c r="EL67" i="27" s="1"/>
  <c r="EN67" i="27" s="1"/>
  <c r="EP67" i="27" s="1"/>
  <c r="ER67" i="27" s="1"/>
  <c r="ET67" i="27" s="1"/>
  <c r="EX67" i="27" s="1"/>
  <c r="EZ67" i="27" s="1"/>
  <c r="FB67" i="27" s="1"/>
  <c r="FD67" i="27" s="1"/>
  <c r="FF67" i="27" s="1"/>
  <c r="FH67" i="27" s="1"/>
  <c r="FJ67" i="27" s="1"/>
  <c r="FL67" i="27" s="1"/>
  <c r="FN67" i="27" s="1"/>
  <c r="FP67" i="27" s="1"/>
  <c r="FR67" i="27" s="1"/>
  <c r="FT67" i="27" s="1"/>
  <c r="FX67" i="27" s="1"/>
  <c r="FZ67" i="27" s="1"/>
  <c r="GB67" i="27" s="1"/>
  <c r="GD67" i="27" s="1"/>
  <c r="GF67" i="27" s="1"/>
  <c r="GH67" i="27" s="1"/>
  <c r="GJ67" i="27" s="1"/>
  <c r="GL67" i="27" s="1"/>
  <c r="GN67" i="27" s="1"/>
  <c r="GP67" i="27" s="1"/>
  <c r="GR67" i="27" s="1"/>
  <c r="GT67" i="27" s="1"/>
  <c r="GX67" i="27" s="1"/>
  <c r="GZ67" i="27" s="1"/>
  <c r="HB67" i="27" s="1"/>
  <c r="HD67" i="27" s="1"/>
  <c r="HF67" i="27" s="1"/>
  <c r="HH67" i="27" s="1"/>
  <c r="HJ67" i="27" s="1"/>
  <c r="HL67" i="27" s="1"/>
  <c r="HP67" i="27" s="1"/>
  <c r="CL33" i="27"/>
  <c r="DZ59" i="27"/>
  <c r="CT57" i="27"/>
  <c r="FX38" i="27"/>
  <c r="FJ38" i="27"/>
  <c r="FJ46" i="27" s="1"/>
  <c r="HO38" i="27"/>
  <c r="AJ33" i="27"/>
  <c r="AJ44" i="27" s="1"/>
  <c r="BP29" i="27"/>
  <c r="EH29" i="27"/>
  <c r="HB26" i="27"/>
  <c r="FV44" i="27"/>
  <c r="DY46" i="27"/>
  <c r="DY44" i="27"/>
  <c r="BV44" i="27"/>
  <c r="CU22" i="27"/>
  <c r="CU44" i="27" s="1"/>
  <c r="AF46" i="27"/>
  <c r="AF44" i="27"/>
  <c r="EQ44" i="27"/>
  <c r="GX29" i="27"/>
  <c r="BT29" i="27"/>
  <c r="ES46" i="27"/>
  <c r="ES44" i="27"/>
  <c r="EC46" i="27"/>
  <c r="EC44" i="27"/>
  <c r="HQ40" i="27"/>
  <c r="GD29" i="27"/>
  <c r="DZ29" i="27"/>
  <c r="DO44" i="27"/>
  <c r="GJ21" i="27"/>
  <c r="DV44" i="27"/>
  <c r="DV76" i="27" s="1"/>
  <c r="DV77" i="27" s="1"/>
  <c r="EU22" i="27"/>
  <c r="EU44" i="27" s="1"/>
  <c r="EU76" i="27" s="1"/>
  <c r="EU77" i="27" s="1"/>
  <c r="CV44" i="27"/>
  <c r="DU22" i="27"/>
  <c r="DU44" i="27" s="1"/>
  <c r="BZ46" i="27"/>
  <c r="BZ44" i="27"/>
  <c r="FQ46" i="27"/>
  <c r="FQ44" i="27"/>
  <c r="EM44" i="27"/>
  <c r="EN38" i="27"/>
  <c r="EP33" i="27"/>
  <c r="EZ33" i="27"/>
  <c r="EZ46" i="27" s="1"/>
  <c r="J38" i="27"/>
  <c r="P38" i="27"/>
  <c r="AH33" i="27"/>
  <c r="AB38" i="27"/>
  <c r="AB46" i="27" s="1"/>
  <c r="AL33" i="27"/>
  <c r="AL46" i="27" s="1"/>
  <c r="AF38" i="27"/>
  <c r="AH38" i="27"/>
  <c r="BL57" i="27"/>
  <c r="AZ38" i="27"/>
  <c r="DZ26" i="27"/>
  <c r="DZ46" i="27" s="1"/>
  <c r="DD26" i="27"/>
  <c r="DD44" i="27" s="1"/>
  <c r="BL26" i="27"/>
  <c r="BL46" i="27" s="1"/>
  <c r="HO26" i="27"/>
  <c r="FO46" i="27"/>
  <c r="FO44" i="27"/>
  <c r="EL21" i="27"/>
  <c r="DF46" i="27"/>
  <c r="CD21" i="27"/>
  <c r="AV44" i="27"/>
  <c r="BU22" i="27"/>
  <c r="BU44" i="27" s="1"/>
  <c r="CA46" i="27"/>
  <c r="DP29" i="27"/>
  <c r="DP44" i="27" s="1"/>
  <c r="FN33" i="27"/>
  <c r="FN46" i="27" s="1"/>
  <c r="FF33" i="27"/>
  <c r="FF46" i="27" s="1"/>
  <c r="FH33" i="27"/>
  <c r="FH44" i="27" s="1"/>
  <c r="CB38" i="27"/>
  <c r="BP33" i="27"/>
  <c r="BP46" i="27" s="1"/>
  <c r="U44" i="27"/>
  <c r="AV15" i="27"/>
  <c r="BV15" i="27" s="1"/>
  <c r="CV15" i="27" s="1"/>
  <c r="DV15" i="27" s="1"/>
  <c r="EV15" i="27" s="1"/>
  <c r="FV15" i="27" s="1"/>
  <c r="GV15" i="27" s="1"/>
  <c r="GL59" i="27"/>
  <c r="AV57" i="27"/>
  <c r="BU55" i="27"/>
  <c r="BU57" i="27" s="1"/>
  <c r="DH57" i="27"/>
  <c r="AN57" i="27"/>
  <c r="FJ59" i="27"/>
  <c r="FV57" i="27"/>
  <c r="CP57" i="27"/>
  <c r="DX59" i="27"/>
  <c r="AZ59" i="27"/>
  <c r="BP59" i="27"/>
  <c r="FX59" i="27"/>
  <c r="GR59" i="27"/>
  <c r="EV76" i="27"/>
  <c r="EV77" i="27" s="1"/>
  <c r="GF57" i="27"/>
  <c r="AD57" i="27"/>
  <c r="BF57" i="27"/>
  <c r="HH57" i="27"/>
  <c r="DF57" i="27"/>
  <c r="GR57" i="27"/>
  <c r="GT38" i="27"/>
  <c r="AC58" i="27"/>
  <c r="DX38" i="27"/>
  <c r="CR38" i="27"/>
  <c r="CR46" i="27" s="1"/>
  <c r="DP59" i="27"/>
  <c r="DR33" i="27"/>
  <c r="DR44" i="27" s="1"/>
  <c r="AR44" i="27"/>
  <c r="H21" i="27"/>
  <c r="HP41" i="27"/>
  <c r="DH59" i="27"/>
  <c r="FT38" i="27"/>
  <c r="FT44" i="27" s="1"/>
  <c r="HN32" i="27"/>
  <c r="FS46" i="27"/>
  <c r="FS44" i="27"/>
  <c r="DS44" i="27"/>
  <c r="FR46" i="27"/>
  <c r="FR44" i="27"/>
  <c r="EO44" i="27"/>
  <c r="EO46" i="27"/>
  <c r="DT46" i="27"/>
  <c r="DT44" i="27"/>
  <c r="CH46" i="27"/>
  <c r="BR46" i="27"/>
  <c r="BR44" i="27"/>
  <c r="HP22" i="27"/>
  <c r="EI44" i="27"/>
  <c r="DE46" i="27"/>
  <c r="DE44" i="27"/>
  <c r="GH26" i="27"/>
  <c r="GJ29" i="27"/>
  <c r="ET38" i="27"/>
  <c r="ET46" i="27" s="1"/>
  <c r="BD29" i="27"/>
  <c r="HQ30" i="27"/>
  <c r="HQ29" i="27" s="1"/>
  <c r="CD29" i="27"/>
  <c r="FH46" i="27"/>
  <c r="BW44" i="27"/>
  <c r="AM44" i="27"/>
  <c r="GX37" i="27"/>
  <c r="GX36" i="27" s="1"/>
  <c r="GR37" i="27"/>
  <c r="GR36" i="27" s="1"/>
  <c r="GJ37" i="27"/>
  <c r="GJ36" i="27" s="1"/>
  <c r="GL37" i="27"/>
  <c r="GL36" i="27" s="1"/>
  <c r="GZ37" i="27"/>
  <c r="GZ36" i="27" s="1"/>
  <c r="GP37" i="27"/>
  <c r="GP36" i="27" s="1"/>
  <c r="GF37" i="27"/>
  <c r="GF36" i="27" s="1"/>
  <c r="GX32" i="27"/>
  <c r="GR32" i="27"/>
  <c r="GJ32" i="27"/>
  <c r="GT40" i="27"/>
  <c r="GP40" i="27"/>
  <c r="GP38" i="27" s="1"/>
  <c r="GL40" i="27"/>
  <c r="GL38" i="27" s="1"/>
  <c r="GH40" i="27"/>
  <c r="GD40" i="27"/>
  <c r="GD38" i="27" s="1"/>
  <c r="GD37" i="27"/>
  <c r="GD36" i="27" s="1"/>
  <c r="GL32" i="27"/>
  <c r="GL29" i="27" s="1"/>
  <c r="GP28" i="27"/>
  <c r="GH28" i="27"/>
  <c r="GZ24" i="27"/>
  <c r="GZ21" i="27" s="1"/>
  <c r="GT24" i="27"/>
  <c r="GT21" i="27" s="1"/>
  <c r="GL24" i="27"/>
  <c r="GL21" i="27" s="1"/>
  <c r="GD24" i="27"/>
  <c r="GD21" i="27" s="1"/>
  <c r="IB13" i="27"/>
  <c r="HB40" i="27"/>
  <c r="HB38" i="27" s="1"/>
  <c r="GX40" i="27"/>
  <c r="GT37" i="27"/>
  <c r="GT36" i="27" s="1"/>
  <c r="HB32" i="27"/>
  <c r="HB29" i="27" s="1"/>
  <c r="GT32" i="27"/>
  <c r="GH32" i="27"/>
  <c r="HB28" i="27"/>
  <c r="GN28" i="27"/>
  <c r="GN26" i="27" s="1"/>
  <c r="GF28" i="27"/>
  <c r="GF26" i="27" s="1"/>
  <c r="GX24" i="27"/>
  <c r="GX21" i="27" s="1"/>
  <c r="GR24" i="27"/>
  <c r="GR21" i="27" s="1"/>
  <c r="GJ24" i="27"/>
  <c r="GR40" i="27"/>
  <c r="GN40" i="27"/>
  <c r="GJ40" i="27"/>
  <c r="GF40" i="27"/>
  <c r="GF38" i="27" s="1"/>
  <c r="GN37" i="27"/>
  <c r="GN36" i="27" s="1"/>
  <c r="GZ32" i="27"/>
  <c r="GP32" i="27"/>
  <c r="GF32" i="27"/>
  <c r="HB37" i="27"/>
  <c r="HB36" i="27" s="1"/>
  <c r="GZ28" i="27"/>
  <c r="GZ26" i="27" s="1"/>
  <c r="GR28" i="27"/>
  <c r="GR26" i="27" s="1"/>
  <c r="HB24" i="27"/>
  <c r="HB21" i="27" s="1"/>
  <c r="GN24" i="27"/>
  <c r="GN21" i="27" s="1"/>
  <c r="GN32" i="27"/>
  <c r="GX28" i="27"/>
  <c r="GX26" i="27" s="1"/>
  <c r="GL28" i="27"/>
  <c r="GL26" i="27" s="1"/>
  <c r="GH24" i="27"/>
  <c r="GH37" i="27"/>
  <c r="GH36" i="27" s="1"/>
  <c r="GD32" i="27"/>
  <c r="GJ28" i="27"/>
  <c r="GJ26" i="27" s="1"/>
  <c r="GF24" i="27"/>
  <c r="GF21" i="27" s="1"/>
  <c r="GZ40" i="27"/>
  <c r="GT28" i="27"/>
  <c r="GT26" i="27" s="1"/>
  <c r="GD28" i="27"/>
  <c r="GD26" i="27" s="1"/>
  <c r="GP24" i="27"/>
  <c r="GP21" i="27" s="1"/>
  <c r="DJ29" i="27"/>
  <c r="DJ26" i="27"/>
  <c r="Z46" i="27"/>
  <c r="Z44" i="27"/>
  <c r="FZ21" i="27"/>
  <c r="DR46" i="27"/>
  <c r="CP44" i="27"/>
  <c r="BY44" i="27"/>
  <c r="BY46" i="27"/>
  <c r="R46" i="27"/>
  <c r="FI44" i="27"/>
  <c r="AD38" i="27"/>
  <c r="AD46" i="27" s="1"/>
  <c r="X38" i="27"/>
  <c r="AP33" i="27"/>
  <c r="AP46" i="27" s="1"/>
  <c r="CN38" i="27"/>
  <c r="CN44" i="27" s="1"/>
  <c r="EK46" i="27"/>
  <c r="EK44" i="27"/>
  <c r="CT21" i="27"/>
  <c r="CC46" i="27"/>
  <c r="CC44" i="27"/>
  <c r="FA46" i="27"/>
  <c r="DD29" i="27"/>
  <c r="BH46" i="27"/>
  <c r="BH44" i="27"/>
  <c r="FX33" i="27"/>
  <c r="FX46" i="27" s="1"/>
  <c r="FL38" i="27"/>
  <c r="FL44" i="27" s="1"/>
  <c r="BN33" i="27"/>
  <c r="BN44" i="27" s="1"/>
  <c r="HO36" i="27"/>
  <c r="HN27" i="27"/>
  <c r="AP44" i="27"/>
  <c r="CF78" i="27"/>
  <c r="CH78" i="27" s="1"/>
  <c r="CJ78" i="27" s="1"/>
  <c r="CL78" i="27" s="1"/>
  <c r="CN78" i="27" s="1"/>
  <c r="CP78" i="27" s="1"/>
  <c r="CR78" i="27" s="1"/>
  <c r="CT78" i="27" s="1"/>
  <c r="CX78" i="27" s="1"/>
  <c r="CZ78" i="27" s="1"/>
  <c r="DB78" i="27" s="1"/>
  <c r="DD78" i="27" s="1"/>
  <c r="DF78" i="27" s="1"/>
  <c r="DH78" i="27" s="1"/>
  <c r="DJ78" i="27" s="1"/>
  <c r="DL78" i="27" s="1"/>
  <c r="DN78" i="27" s="1"/>
  <c r="DP78" i="27" s="1"/>
  <c r="DR78" i="27" s="1"/>
  <c r="DT78" i="27" s="1"/>
  <c r="DX78" i="27" s="1"/>
  <c r="DZ78" i="27" s="1"/>
  <c r="EB78" i="27" s="1"/>
  <c r="ED78" i="27" s="1"/>
  <c r="EF78" i="27" s="1"/>
  <c r="EH78" i="27" s="1"/>
  <c r="EJ78" i="27" s="1"/>
  <c r="EL78" i="27" s="1"/>
  <c r="EN78" i="27" s="1"/>
  <c r="EP78" i="27" s="1"/>
  <c r="ER78" i="27" s="1"/>
  <c r="ET78" i="27" s="1"/>
  <c r="EX78" i="27" s="1"/>
  <c r="EZ78" i="27" s="1"/>
  <c r="FB78" i="27" s="1"/>
  <c r="FD78" i="27" s="1"/>
  <c r="FF78" i="27" s="1"/>
  <c r="FH78" i="27" s="1"/>
  <c r="FJ78" i="27" s="1"/>
  <c r="FL78" i="27" s="1"/>
  <c r="FN78" i="27" s="1"/>
  <c r="FP78" i="27" s="1"/>
  <c r="FR78" i="27" s="1"/>
  <c r="FT78" i="27" s="1"/>
  <c r="FX78" i="27" s="1"/>
  <c r="FZ78" i="27" s="1"/>
  <c r="GB78" i="27" s="1"/>
  <c r="GD78" i="27" s="1"/>
  <c r="GF78" i="27" s="1"/>
  <c r="GH78" i="27" s="1"/>
  <c r="GJ78" i="27" s="1"/>
  <c r="GL78" i="27" s="1"/>
  <c r="GN78" i="27" s="1"/>
  <c r="GP78" i="27" s="1"/>
  <c r="GR78" i="27" s="1"/>
  <c r="GT78" i="27" s="1"/>
  <c r="GX78" i="27" s="1"/>
  <c r="GZ78" i="27" s="1"/>
  <c r="HB78" i="27" s="1"/>
  <c r="HD78" i="27" s="1"/>
  <c r="HF78" i="27" s="1"/>
  <c r="HH78" i="27" s="1"/>
  <c r="HJ78" i="27" s="1"/>
  <c r="HL78" i="27" s="1"/>
  <c r="BV66" i="27"/>
  <c r="CU65" i="27"/>
  <c r="HN65" i="27"/>
  <c r="CF59" i="27"/>
  <c r="AT57" i="27"/>
  <c r="AK60" i="27"/>
  <c r="AM60" i="27" s="1"/>
  <c r="AO60" i="27" s="1"/>
  <c r="AQ60" i="27" s="1"/>
  <c r="AS60" i="27" s="1"/>
  <c r="AW60" i="27" s="1"/>
  <c r="AY60" i="27" s="1"/>
  <c r="BA60" i="27" s="1"/>
  <c r="BC60" i="27" s="1"/>
  <c r="BE60" i="27" s="1"/>
  <c r="BG60" i="27" s="1"/>
  <c r="BI60" i="27" s="1"/>
  <c r="BK60" i="27" s="1"/>
  <c r="BM60" i="27" s="1"/>
  <c r="BO60" i="27" s="1"/>
  <c r="BQ60" i="27" s="1"/>
  <c r="BS60" i="27" s="1"/>
  <c r="BW60" i="27" s="1"/>
  <c r="BY60" i="27" s="1"/>
  <c r="CA60" i="27" s="1"/>
  <c r="CC60" i="27" s="1"/>
  <c r="CE60" i="27" s="1"/>
  <c r="CG60" i="27" s="1"/>
  <c r="CI60" i="27" s="1"/>
  <c r="CK60" i="27" s="1"/>
  <c r="CM60" i="27" s="1"/>
  <c r="CO60" i="27" s="1"/>
  <c r="CQ60" i="27" s="1"/>
  <c r="CS60" i="27" s="1"/>
  <c r="CW60" i="27" s="1"/>
  <c r="CY60" i="27" s="1"/>
  <c r="DA60" i="27" s="1"/>
  <c r="DC60" i="27" s="1"/>
  <c r="DE60" i="27" s="1"/>
  <c r="DG60" i="27" s="1"/>
  <c r="DI60" i="27" s="1"/>
  <c r="DK60" i="27" s="1"/>
  <c r="DM60" i="27" s="1"/>
  <c r="DO60" i="27" s="1"/>
  <c r="DQ60" i="27" s="1"/>
  <c r="DS60" i="27" s="1"/>
  <c r="DW60" i="27" s="1"/>
  <c r="DY60" i="27" s="1"/>
  <c r="EA60" i="27" s="1"/>
  <c r="EC60" i="27" s="1"/>
  <c r="EE60" i="27" s="1"/>
  <c r="EG60" i="27" s="1"/>
  <c r="EI60" i="27" s="1"/>
  <c r="EK60" i="27" s="1"/>
  <c r="EM60" i="27" s="1"/>
  <c r="EO60" i="27" s="1"/>
  <c r="EQ60" i="27" s="1"/>
  <c r="ES60" i="27" s="1"/>
  <c r="EW60" i="27" s="1"/>
  <c r="EY60" i="27" s="1"/>
  <c r="FA60" i="27" s="1"/>
  <c r="FC60" i="27" s="1"/>
  <c r="FE60" i="27" s="1"/>
  <c r="FG60" i="27" s="1"/>
  <c r="FI60" i="27" s="1"/>
  <c r="FK60" i="27" s="1"/>
  <c r="FM60" i="27" s="1"/>
  <c r="FO60" i="27" s="1"/>
  <c r="FQ60" i="27" s="1"/>
  <c r="FS60" i="27" s="1"/>
  <c r="FW60" i="27" s="1"/>
  <c r="FY60" i="27" s="1"/>
  <c r="GA60" i="27" s="1"/>
  <c r="GC60" i="27" s="1"/>
  <c r="GE60" i="27" s="1"/>
  <c r="GG60" i="27" s="1"/>
  <c r="GI60" i="27" s="1"/>
  <c r="GK60" i="27" s="1"/>
  <c r="GM60" i="27" s="1"/>
  <c r="GO60" i="27" s="1"/>
  <c r="GQ60" i="27" s="1"/>
  <c r="GS60" i="27" s="1"/>
  <c r="GW60" i="27" s="1"/>
  <c r="GY60" i="27" s="1"/>
  <c r="HA60" i="27" s="1"/>
  <c r="HC60" i="27" s="1"/>
  <c r="HE60" i="27" s="1"/>
  <c r="HG60" i="27" s="1"/>
  <c r="HI60" i="27" s="1"/>
  <c r="HK60" i="27" s="1"/>
  <c r="DZ57" i="27"/>
  <c r="CZ57" i="27"/>
  <c r="EX59" i="27"/>
  <c r="V57" i="27"/>
  <c r="DX57" i="27"/>
  <c r="EN59" i="27"/>
  <c r="BD59" i="27"/>
  <c r="BT59" i="27"/>
  <c r="HF59" i="27"/>
  <c r="FL59" i="27"/>
  <c r="GB59" i="27"/>
  <c r="GZ59" i="27"/>
  <c r="HJ57" i="27"/>
  <c r="EP57" i="27"/>
  <c r="CH57" i="27"/>
  <c r="HO41" i="27"/>
  <c r="DU56" i="27"/>
  <c r="CV57" i="27"/>
  <c r="FN59" i="27"/>
  <c r="FP57" i="27"/>
  <c r="BP57" i="27"/>
  <c r="AR57" i="27"/>
  <c r="BJ57" i="27"/>
  <c r="FZ57" i="27"/>
  <c r="BZ57" i="27"/>
  <c r="FF57" i="27"/>
  <c r="GZ57" i="27"/>
  <c r="Z57" i="27"/>
  <c r="DJ57" i="27"/>
  <c r="GX57" i="27"/>
  <c r="FT57" i="27"/>
  <c r="GN38" i="27"/>
  <c r="DL38" i="27"/>
  <c r="AJ38" i="27"/>
  <c r="GU35" i="27"/>
  <c r="HQ35" i="27" s="1"/>
  <c r="HQ33" i="27" s="1"/>
  <c r="HN35" i="27"/>
  <c r="EJ29" i="27"/>
  <c r="R29" i="27"/>
  <c r="R44" i="27" s="1"/>
  <c r="EX26" i="27"/>
  <c r="EX46" i="27" s="1"/>
  <c r="X26" i="27"/>
  <c r="V44" i="27"/>
  <c r="V45" i="27" s="1"/>
  <c r="DD33" i="27"/>
  <c r="DL57" i="27"/>
  <c r="CD57" i="27"/>
  <c r="EB38" i="27"/>
  <c r="HP35" i="27"/>
  <c r="BV57" i="27"/>
  <c r="CU56" i="27"/>
  <c r="HQ56" i="27" s="1"/>
  <c r="FZ38" i="27"/>
  <c r="DB33" i="27"/>
  <c r="DB46" i="27" s="1"/>
  <c r="FP29" i="27"/>
  <c r="FP44" i="27" s="1"/>
  <c r="EZ29" i="27"/>
  <c r="H29" i="27"/>
  <c r="H44" i="27" s="1"/>
  <c r="AR26" i="27"/>
  <c r="AJ46" i="27"/>
  <c r="CP33" i="27"/>
  <c r="CP46" i="27" s="1"/>
  <c r="GB57" i="27"/>
  <c r="HN39" i="27"/>
  <c r="HM39" i="27"/>
  <c r="HQ39" i="27" s="1"/>
  <c r="EF38" i="27"/>
  <c r="EF46" i="27" s="1"/>
  <c r="HQ32" i="27"/>
  <c r="BP26" i="27"/>
  <c r="BP44" i="27" s="1"/>
  <c r="GB46" i="27"/>
  <c r="GB44" i="27"/>
  <c r="FB46" i="27"/>
  <c r="FB44" i="27"/>
  <c r="EJ46" i="27"/>
  <c r="EJ44" i="27"/>
  <c r="DJ21" i="27"/>
  <c r="CG46" i="27"/>
  <c r="CG44" i="27"/>
  <c r="BB46" i="27"/>
  <c r="BB44" i="27"/>
  <c r="FM46" i="27"/>
  <c r="FM44" i="27"/>
  <c r="L46" i="27"/>
  <c r="GP26" i="27"/>
  <c r="GH21" i="27"/>
  <c r="L29" i="27"/>
  <c r="L44" i="27" s="1"/>
  <c r="HN30" i="27"/>
  <c r="CT29" i="27"/>
  <c r="DX26" i="27"/>
  <c r="DX46" i="27" s="1"/>
  <c r="HQ24" i="27"/>
  <c r="FG46" i="27"/>
  <c r="FG44" i="27"/>
  <c r="CL21" i="27"/>
  <c r="FD44" i="27"/>
  <c r="FD46" i="27"/>
  <c r="FB38" i="27"/>
  <c r="CH38" i="27"/>
  <c r="CH44" i="27" s="1"/>
  <c r="FL46" i="27"/>
  <c r="FY44" i="27"/>
  <c r="FY46" i="27"/>
  <c r="EG44" i="27"/>
  <c r="EG46" i="27"/>
  <c r="CO44" i="27"/>
  <c r="CO46" i="27"/>
  <c r="AZ44" i="27"/>
  <c r="ER33" i="27"/>
  <c r="ER46" i="27" s="1"/>
  <c r="EL33" i="27"/>
  <c r="AX33" i="27"/>
  <c r="AX46" i="27" s="1"/>
  <c r="AR33" i="27"/>
  <c r="AN38" i="27"/>
  <c r="AN46" i="27" s="1"/>
  <c r="F33" i="27"/>
  <c r="T33" i="27"/>
  <c r="T46" i="27" s="1"/>
  <c r="H38" i="27"/>
  <c r="P33" i="27"/>
  <c r="P44" i="27" s="1"/>
  <c r="AZ33" i="27"/>
  <c r="AZ46" i="27" s="1"/>
  <c r="T38" i="27"/>
  <c r="BL29" i="27"/>
  <c r="BL44" i="27" s="1"/>
  <c r="BD46" i="27"/>
  <c r="BD44" i="27"/>
  <c r="CS46" i="27"/>
  <c r="CS44" i="27"/>
  <c r="DH29" i="27"/>
  <c r="DX29" i="27"/>
  <c r="DX44" i="27" s="1"/>
  <c r="GZ34" i="27"/>
  <c r="GZ33" i="27" s="1"/>
  <c r="GT34" i="27"/>
  <c r="GT33" i="27" s="1"/>
  <c r="GL34" i="27"/>
  <c r="GL33" i="27" s="1"/>
  <c r="GD34" i="27"/>
  <c r="GD33" i="27" s="1"/>
  <c r="GP34" i="27"/>
  <c r="GP33" i="27" s="1"/>
  <c r="GH34" i="27"/>
  <c r="GH33" i="27" s="1"/>
  <c r="GZ31" i="27"/>
  <c r="GZ29" i="27" s="1"/>
  <c r="GT31" i="27"/>
  <c r="GT29" i="27" s="1"/>
  <c r="GL31" i="27"/>
  <c r="GD31" i="27"/>
  <c r="GZ39" i="27"/>
  <c r="GZ38" i="27" s="1"/>
  <c r="GF34" i="27"/>
  <c r="GF33" i="27" s="1"/>
  <c r="HB31" i="27"/>
  <c r="GR31" i="27"/>
  <c r="GR29" i="27" s="1"/>
  <c r="GH31" i="27"/>
  <c r="GH29" i="27" s="1"/>
  <c r="IB11" i="27"/>
  <c r="GN34" i="27"/>
  <c r="GN33" i="27" s="1"/>
  <c r="GR39" i="27"/>
  <c r="HB34" i="27"/>
  <c r="HB33" i="27" s="1"/>
  <c r="GR34" i="27"/>
  <c r="GR33" i="27" s="1"/>
  <c r="GX31" i="27"/>
  <c r="GP31" i="27"/>
  <c r="GP29" i="27" s="1"/>
  <c r="GF31" i="27"/>
  <c r="GF29" i="27" s="1"/>
  <c r="GJ39" i="27"/>
  <c r="GX34" i="27"/>
  <c r="GX33" i="27" s="1"/>
  <c r="GJ34" i="27"/>
  <c r="GJ33" i="27" s="1"/>
  <c r="GN31" i="27"/>
  <c r="GN29" i="27" s="1"/>
  <c r="GJ31" i="27"/>
  <c r="BX33" i="27"/>
  <c r="BX46" i="27" s="1"/>
  <c r="CU46" i="28" l="1"/>
  <c r="AU76" i="28"/>
  <c r="BU46" i="28"/>
  <c r="V46" i="28"/>
  <c r="FU76" i="27"/>
  <c r="FU77" i="27" s="1"/>
  <c r="HQ38" i="27"/>
  <c r="AU76" i="27"/>
  <c r="AU77" i="27" s="1"/>
  <c r="V46" i="27"/>
  <c r="BV46" i="27"/>
  <c r="DV59" i="27"/>
  <c r="AV59" i="27"/>
  <c r="HQ55" i="27"/>
  <c r="U76" i="27"/>
  <c r="U77" i="27" s="1"/>
  <c r="U78" i="27" s="1"/>
  <c r="U59" i="27"/>
  <c r="H45" i="28"/>
  <c r="J45" i="28" s="1"/>
  <c r="EF46" i="28"/>
  <c r="BP46" i="28"/>
  <c r="BT44" i="28"/>
  <c r="ET44" i="28"/>
  <c r="AD44" i="28"/>
  <c r="L44" i="28"/>
  <c r="AL44" i="28"/>
  <c r="CH44" i="28"/>
  <c r="CF44" i="28"/>
  <c r="BH44" i="28"/>
  <c r="DD44" i="28"/>
  <c r="CP46" i="28"/>
  <c r="CN44" i="28"/>
  <c r="P44" i="28"/>
  <c r="AZ44" i="28"/>
  <c r="BR44" i="28"/>
  <c r="CR46" i="28"/>
  <c r="H46" i="28"/>
  <c r="DL46" i="28"/>
  <c r="Z44" i="28"/>
  <c r="AN46" i="28"/>
  <c r="AH44" i="28"/>
  <c r="J46" i="28"/>
  <c r="EB46" i="28"/>
  <c r="AD46" i="28"/>
  <c r="AR46" i="27"/>
  <c r="AU78" i="27"/>
  <c r="BJ44" i="27"/>
  <c r="BU76" i="27"/>
  <c r="BU77" i="27" s="1"/>
  <c r="BA45" i="27"/>
  <c r="BC45" i="27" s="1"/>
  <c r="BE45" i="27" s="1"/>
  <c r="BG45" i="27" s="1"/>
  <c r="BI45" i="27" s="1"/>
  <c r="BK45" i="27" s="1"/>
  <c r="BM45" i="27" s="1"/>
  <c r="BO45" i="27" s="1"/>
  <c r="BQ45" i="27" s="1"/>
  <c r="BS45" i="27" s="1"/>
  <c r="BW45" i="27" s="1"/>
  <c r="BY45" i="27" s="1"/>
  <c r="CA45" i="27" s="1"/>
  <c r="CC45" i="27" s="1"/>
  <c r="CE45" i="27" s="1"/>
  <c r="CG45" i="27" s="1"/>
  <c r="CI45" i="27" s="1"/>
  <c r="CK45" i="27" s="1"/>
  <c r="CM45" i="27" s="1"/>
  <c r="CO45" i="27" s="1"/>
  <c r="CQ45" i="27" s="1"/>
  <c r="CS45" i="27" s="1"/>
  <c r="CW45" i="27" s="1"/>
  <c r="CY45" i="27" s="1"/>
  <c r="DA45" i="27" s="1"/>
  <c r="DC45" i="27" s="1"/>
  <c r="DE45" i="27" s="1"/>
  <c r="DG45" i="27" s="1"/>
  <c r="DI45" i="27" s="1"/>
  <c r="DK45" i="27" s="1"/>
  <c r="DM45" i="27" s="1"/>
  <c r="DO45" i="27" s="1"/>
  <c r="DQ45" i="27" s="1"/>
  <c r="DS45" i="27" s="1"/>
  <c r="DW45" i="27" s="1"/>
  <c r="DY45" i="27" s="1"/>
  <c r="EA45" i="27" s="1"/>
  <c r="EC45" i="27" s="1"/>
  <c r="EE45" i="27" s="1"/>
  <c r="EG45" i="27" s="1"/>
  <c r="EI45" i="27" s="1"/>
  <c r="EK45" i="27" s="1"/>
  <c r="EM45" i="27" s="1"/>
  <c r="EO45" i="27" s="1"/>
  <c r="EQ45" i="27" s="1"/>
  <c r="ES45" i="27" s="1"/>
  <c r="EW45" i="27" s="1"/>
  <c r="EY45" i="27" s="1"/>
  <c r="FA45" i="27" s="1"/>
  <c r="FC45" i="27" s="1"/>
  <c r="FE45" i="27" s="1"/>
  <c r="FG45" i="27" s="1"/>
  <c r="FI45" i="27" s="1"/>
  <c r="FK45" i="27" s="1"/>
  <c r="FM45" i="27" s="1"/>
  <c r="FO45" i="27" s="1"/>
  <c r="FQ45" i="27" s="1"/>
  <c r="FS45" i="27" s="1"/>
  <c r="FW45" i="27" s="1"/>
  <c r="FY45" i="27" s="1"/>
  <c r="GA45" i="27" s="1"/>
  <c r="GC45" i="27" s="1"/>
  <c r="GE45" i="27" s="1"/>
  <c r="GG45" i="27" s="1"/>
  <c r="GI45" i="27" s="1"/>
  <c r="GK45" i="27" s="1"/>
  <c r="GM45" i="27" s="1"/>
  <c r="GO45" i="27" s="1"/>
  <c r="GQ45" i="27" s="1"/>
  <c r="GS45" i="27" s="1"/>
  <c r="GW45" i="27" s="1"/>
  <c r="GY45" i="27" s="1"/>
  <c r="HA45" i="27" s="1"/>
  <c r="HC45" i="27" s="1"/>
  <c r="HE45" i="27" s="1"/>
  <c r="HG45" i="27" s="1"/>
  <c r="HI45" i="27" s="1"/>
  <c r="HK45" i="27" s="1"/>
  <c r="HO45" i="27" s="1"/>
  <c r="HN44" i="27"/>
  <c r="EJ46" i="28"/>
  <c r="EJ44" i="28"/>
  <c r="DF46" i="28"/>
  <c r="DF44" i="28"/>
  <c r="BB46" i="28"/>
  <c r="DN46" i="28"/>
  <c r="DN44" i="28"/>
  <c r="CR44" i="28"/>
  <c r="DT46" i="28"/>
  <c r="AF46" i="28"/>
  <c r="AF44" i="28"/>
  <c r="V76" i="28"/>
  <c r="EX31" i="28"/>
  <c r="L46" i="28"/>
  <c r="EX32" i="28"/>
  <c r="BJ46" i="28"/>
  <c r="DV44" i="28"/>
  <c r="DV76" i="28" s="1"/>
  <c r="DV77" i="28" s="1"/>
  <c r="DV80" i="28" s="1"/>
  <c r="BN46" i="28"/>
  <c r="EF44" i="28"/>
  <c r="DU76" i="28"/>
  <c r="DU77" i="28" s="1"/>
  <c r="CX46" i="28"/>
  <c r="CX44" i="28"/>
  <c r="EP44" i="28"/>
  <c r="AJ46" i="28"/>
  <c r="DX44" i="28"/>
  <c r="DP44" i="28"/>
  <c r="P46" i="28"/>
  <c r="BU76" i="28"/>
  <c r="BU77" i="28" s="1"/>
  <c r="J60" i="28"/>
  <c r="L60" i="28" s="1"/>
  <c r="N60" i="28" s="1"/>
  <c r="P60" i="28" s="1"/>
  <c r="R60" i="28" s="1"/>
  <c r="T60" i="28" s="1"/>
  <c r="X60" i="28" s="1"/>
  <c r="Z60" i="28" s="1"/>
  <c r="AB60" i="28" s="1"/>
  <c r="AD60" i="28" s="1"/>
  <c r="AF60" i="28" s="1"/>
  <c r="AH60" i="28" s="1"/>
  <c r="AJ60" i="28" s="1"/>
  <c r="AL60" i="28" s="1"/>
  <c r="AN60" i="28" s="1"/>
  <c r="AP60" i="28" s="1"/>
  <c r="AR60" i="28" s="1"/>
  <c r="AT60" i="28" s="1"/>
  <c r="AX60" i="28" s="1"/>
  <c r="AZ60" i="28" s="1"/>
  <c r="BB60" i="28" s="1"/>
  <c r="BD60" i="28" s="1"/>
  <c r="BF60" i="28" s="1"/>
  <c r="BH60" i="28" s="1"/>
  <c r="BJ60" i="28" s="1"/>
  <c r="BL60" i="28" s="1"/>
  <c r="BN60" i="28" s="1"/>
  <c r="BP60" i="28" s="1"/>
  <c r="BR60" i="28" s="1"/>
  <c r="BT60" i="28" s="1"/>
  <c r="BX60" i="28" s="1"/>
  <c r="BZ60" i="28" s="1"/>
  <c r="CB60" i="28" s="1"/>
  <c r="CD60" i="28" s="1"/>
  <c r="CF60" i="28" s="1"/>
  <c r="CH60" i="28" s="1"/>
  <c r="CJ60" i="28" s="1"/>
  <c r="CL60" i="28" s="1"/>
  <c r="CN60" i="28" s="1"/>
  <c r="CP60" i="28" s="1"/>
  <c r="CR60" i="28" s="1"/>
  <c r="CT60" i="28" s="1"/>
  <c r="CX60" i="28" s="1"/>
  <c r="CZ60" i="28" s="1"/>
  <c r="DB60" i="28" s="1"/>
  <c r="DD60" i="28" s="1"/>
  <c r="DF60" i="28" s="1"/>
  <c r="DH60" i="28" s="1"/>
  <c r="DJ60" i="28" s="1"/>
  <c r="DL60" i="28" s="1"/>
  <c r="DN60" i="28" s="1"/>
  <c r="DP60" i="28" s="1"/>
  <c r="DR60" i="28" s="1"/>
  <c r="DT60" i="28" s="1"/>
  <c r="DX60" i="28" s="1"/>
  <c r="DZ60" i="28" s="1"/>
  <c r="EB60" i="28" s="1"/>
  <c r="ED60" i="28" s="1"/>
  <c r="EF60" i="28" s="1"/>
  <c r="EH60" i="28" s="1"/>
  <c r="EJ60" i="28" s="1"/>
  <c r="EL60" i="28" s="1"/>
  <c r="EN60" i="28" s="1"/>
  <c r="EP60" i="28" s="1"/>
  <c r="ER60" i="28" s="1"/>
  <c r="ET60" i="28" s="1"/>
  <c r="AT46" i="28"/>
  <c r="AT44" i="28"/>
  <c r="DL44" i="28"/>
  <c r="CL44" i="28"/>
  <c r="BL44" i="28"/>
  <c r="AN44" i="28"/>
  <c r="EB44" i="28"/>
  <c r="DR46" i="28"/>
  <c r="DR44" i="28"/>
  <c r="EU44" i="28"/>
  <c r="EY44" i="28" s="1"/>
  <c r="BZ46" i="28"/>
  <c r="BZ44" i="28"/>
  <c r="AR46" i="28"/>
  <c r="AR44" i="28"/>
  <c r="AX46" i="28"/>
  <c r="AX44" i="28"/>
  <c r="X46" i="28"/>
  <c r="X44" i="28"/>
  <c r="T46" i="28"/>
  <c r="CJ46" i="28"/>
  <c r="CJ44" i="28"/>
  <c r="CD44" i="28"/>
  <c r="CD46" i="28"/>
  <c r="DZ46" i="28"/>
  <c r="DZ44" i="28"/>
  <c r="D45" i="28"/>
  <c r="V45" i="28" s="1"/>
  <c r="AV45" i="28" s="1"/>
  <c r="BV45" i="28" s="1"/>
  <c r="CV45" i="28" s="1"/>
  <c r="D76" i="28"/>
  <c r="BV76" i="28"/>
  <c r="BV77" i="28" s="1"/>
  <c r="EX38" i="28"/>
  <c r="EX35" i="28"/>
  <c r="EV44" i="28"/>
  <c r="AY45" i="28"/>
  <c r="BA45" i="28" s="1"/>
  <c r="BC45" i="28" s="1"/>
  <c r="BE45" i="28" s="1"/>
  <c r="BG45" i="28" s="1"/>
  <c r="BI45" i="28" s="1"/>
  <c r="BK45" i="28" s="1"/>
  <c r="BM45" i="28" s="1"/>
  <c r="BO45" i="28" s="1"/>
  <c r="BQ45" i="28" s="1"/>
  <c r="BS45" i="28" s="1"/>
  <c r="BW45" i="28" s="1"/>
  <c r="BY45" i="28" s="1"/>
  <c r="CA45" i="28" s="1"/>
  <c r="CC45" i="28" s="1"/>
  <c r="CE45" i="28" s="1"/>
  <c r="CG45" i="28" s="1"/>
  <c r="CI45" i="28" s="1"/>
  <c r="CK45" i="28" s="1"/>
  <c r="CM45" i="28" s="1"/>
  <c r="CO45" i="28" s="1"/>
  <c r="CQ45" i="28" s="1"/>
  <c r="CS45" i="28" s="1"/>
  <c r="CW45" i="28" s="1"/>
  <c r="CY45" i="28" s="1"/>
  <c r="DA45" i="28" s="1"/>
  <c r="DC45" i="28" s="1"/>
  <c r="DE45" i="28" s="1"/>
  <c r="DG45" i="28" s="1"/>
  <c r="DI45" i="28" s="1"/>
  <c r="DK45" i="28" s="1"/>
  <c r="DM45" i="28" s="1"/>
  <c r="DO45" i="28" s="1"/>
  <c r="DQ45" i="28" s="1"/>
  <c r="DS45" i="28" s="1"/>
  <c r="DW45" i="28" s="1"/>
  <c r="DY45" i="28" s="1"/>
  <c r="EA45" i="28" s="1"/>
  <c r="EC45" i="28" s="1"/>
  <c r="EE45" i="28" s="1"/>
  <c r="EG45" i="28" s="1"/>
  <c r="EI45" i="28" s="1"/>
  <c r="EK45" i="28" s="1"/>
  <c r="EM45" i="28" s="1"/>
  <c r="EO45" i="28" s="1"/>
  <c r="EQ45" i="28" s="1"/>
  <c r="ES45" i="28" s="1"/>
  <c r="EW45" i="28" s="1"/>
  <c r="CV76" i="28"/>
  <c r="CV77" i="28" s="1"/>
  <c r="GP46" i="27"/>
  <c r="GP44" i="27"/>
  <c r="GF46" i="27"/>
  <c r="GF44" i="27"/>
  <c r="GN46" i="27"/>
  <c r="GN44" i="27"/>
  <c r="HB46" i="27"/>
  <c r="HB44" i="27"/>
  <c r="GZ44" i="27"/>
  <c r="GZ46" i="27"/>
  <c r="GR46" i="27"/>
  <c r="GH46" i="27"/>
  <c r="GH44" i="27"/>
  <c r="X46" i="27"/>
  <c r="X44" i="27"/>
  <c r="HQ65" i="27"/>
  <c r="CU66" i="27"/>
  <c r="GT44" i="27"/>
  <c r="GT46" i="27"/>
  <c r="GJ44" i="27"/>
  <c r="AT46" i="27"/>
  <c r="AT44" i="27"/>
  <c r="EB44" i="27"/>
  <c r="ET44" i="27"/>
  <c r="CV76" i="27"/>
  <c r="CV77" i="27" s="1"/>
  <c r="AN44" i="27"/>
  <c r="HM77" i="27"/>
  <c r="CN46" i="27"/>
  <c r="GR38" i="27"/>
  <c r="GR44" i="27" s="1"/>
  <c r="V76" i="27"/>
  <c r="V77" i="27" s="1"/>
  <c r="V58" i="27"/>
  <c r="AV58" i="27" s="1"/>
  <c r="BV58" i="27" s="1"/>
  <c r="CV58" i="27" s="1"/>
  <c r="DV58" i="27" s="1"/>
  <c r="EV58" i="27" s="1"/>
  <c r="FV58" i="27" s="1"/>
  <c r="GV58" i="27" s="1"/>
  <c r="BV76" i="27"/>
  <c r="BV77" i="27" s="1"/>
  <c r="BV67" i="27"/>
  <c r="CV67" i="27" s="1"/>
  <c r="DV67" i="27" s="1"/>
  <c r="EV67" i="27" s="1"/>
  <c r="FV67" i="27" s="1"/>
  <c r="GV67" i="27" s="1"/>
  <c r="BT44" i="27"/>
  <c r="EH44" i="27"/>
  <c r="HH40" i="27"/>
  <c r="HF37" i="27"/>
  <c r="HF36" i="27" s="1"/>
  <c r="HJ40" i="27"/>
  <c r="HD37" i="27"/>
  <c r="HD36" i="27" s="1"/>
  <c r="HD40" i="27"/>
  <c r="HJ37" i="27"/>
  <c r="HJ36" i="27" s="1"/>
  <c r="HF32" i="27"/>
  <c r="HF40" i="27"/>
  <c r="HD32" i="27"/>
  <c r="HP32" i="27" s="1"/>
  <c r="HL28" i="27"/>
  <c r="HL26" i="27" s="1"/>
  <c r="HD28" i="27"/>
  <c r="HD26" i="27" s="1"/>
  <c r="HH24" i="27"/>
  <c r="HH21" i="27" s="1"/>
  <c r="HH37" i="27"/>
  <c r="HH36" i="27" s="1"/>
  <c r="HL37" i="27"/>
  <c r="HL36" i="27" s="1"/>
  <c r="HL32" i="27"/>
  <c r="HJ28" i="27"/>
  <c r="HJ26" i="27" s="1"/>
  <c r="HF24" i="27"/>
  <c r="HF21" i="27" s="1"/>
  <c r="HJ32" i="27"/>
  <c r="HL40" i="27"/>
  <c r="HL24" i="27"/>
  <c r="HL21" i="27" s="1"/>
  <c r="HH28" i="27"/>
  <c r="HH26" i="27" s="1"/>
  <c r="HJ24" i="27"/>
  <c r="HJ21" i="27" s="1"/>
  <c r="HH32" i="27"/>
  <c r="HF28" i="27"/>
  <c r="HF26" i="27" s="1"/>
  <c r="HD24" i="27"/>
  <c r="HD21" i="27" s="1"/>
  <c r="EL44" i="27"/>
  <c r="EL46" i="27"/>
  <c r="EX44" i="27"/>
  <c r="ED46" i="27"/>
  <c r="DZ44" i="27"/>
  <c r="GU44" i="27"/>
  <c r="GV46" i="27" s="1"/>
  <c r="EV83" i="27" s="1"/>
  <c r="AB44" i="27"/>
  <c r="L58" i="27"/>
  <c r="N58" i="27" s="1"/>
  <c r="P58" i="27" s="1"/>
  <c r="R58" i="27" s="1"/>
  <c r="T58" i="27" s="1"/>
  <c r="X58" i="27" s="1"/>
  <c r="Z58" i="27" s="1"/>
  <c r="AB58" i="27" s="1"/>
  <c r="AD58" i="27" s="1"/>
  <c r="AF58" i="27" s="1"/>
  <c r="AH58" i="27" s="1"/>
  <c r="AJ58" i="27" s="1"/>
  <c r="AL58" i="27" s="1"/>
  <c r="AN58" i="27" s="1"/>
  <c r="AP58" i="27" s="1"/>
  <c r="AR58" i="27" s="1"/>
  <c r="AT58" i="27" s="1"/>
  <c r="AX58" i="27" s="1"/>
  <c r="AZ58" i="27" s="1"/>
  <c r="BB58" i="27" s="1"/>
  <c r="BD58" i="27" s="1"/>
  <c r="BF58" i="27" s="1"/>
  <c r="BH58" i="27" s="1"/>
  <c r="BJ58" i="27" s="1"/>
  <c r="BL58" i="27" s="1"/>
  <c r="BN58" i="27" s="1"/>
  <c r="BP58" i="27" s="1"/>
  <c r="BR58" i="27" s="1"/>
  <c r="BT58" i="27" s="1"/>
  <c r="BX58" i="27" s="1"/>
  <c r="BZ58" i="27" s="1"/>
  <c r="CB58" i="27" s="1"/>
  <c r="CD58" i="27" s="1"/>
  <c r="CF58" i="27" s="1"/>
  <c r="CH58" i="27" s="1"/>
  <c r="CJ58" i="27" s="1"/>
  <c r="CL58" i="27" s="1"/>
  <c r="CN58" i="27" s="1"/>
  <c r="CP58" i="27" s="1"/>
  <c r="CR58" i="27" s="1"/>
  <c r="CT58" i="27" s="1"/>
  <c r="CX58" i="27" s="1"/>
  <c r="CZ58" i="27" s="1"/>
  <c r="DB58" i="27" s="1"/>
  <c r="DD58" i="27" s="1"/>
  <c r="DF58" i="27" s="1"/>
  <c r="DH58" i="27" s="1"/>
  <c r="DJ58" i="27" s="1"/>
  <c r="DL58" i="27" s="1"/>
  <c r="DN58" i="27" s="1"/>
  <c r="DP58" i="27" s="1"/>
  <c r="DR58" i="27" s="1"/>
  <c r="DT58" i="27" s="1"/>
  <c r="DX58" i="27" s="1"/>
  <c r="DZ58" i="27" s="1"/>
  <c r="EB58" i="27" s="1"/>
  <c r="ED58" i="27" s="1"/>
  <c r="EF58" i="27" s="1"/>
  <c r="EH58" i="27" s="1"/>
  <c r="EJ58" i="27" s="1"/>
  <c r="EL58" i="27" s="1"/>
  <c r="EN58" i="27" s="1"/>
  <c r="EP58" i="27" s="1"/>
  <c r="ER58" i="27" s="1"/>
  <c r="ET58" i="27" s="1"/>
  <c r="EX58" i="27" s="1"/>
  <c r="EZ58" i="27" s="1"/>
  <c r="FB58" i="27" s="1"/>
  <c r="FD58" i="27" s="1"/>
  <c r="FF58" i="27" s="1"/>
  <c r="FH58" i="27" s="1"/>
  <c r="FJ58" i="27" s="1"/>
  <c r="FL58" i="27" s="1"/>
  <c r="FN58" i="27" s="1"/>
  <c r="FP58" i="27" s="1"/>
  <c r="FR58" i="27" s="1"/>
  <c r="FT58" i="27" s="1"/>
  <c r="FX58" i="27" s="1"/>
  <c r="FZ58" i="27" s="1"/>
  <c r="GB58" i="27" s="1"/>
  <c r="GD58" i="27" s="1"/>
  <c r="GF58" i="27" s="1"/>
  <c r="GH58" i="27" s="1"/>
  <c r="GJ58" i="27" s="1"/>
  <c r="GL58" i="27" s="1"/>
  <c r="GN58" i="27" s="1"/>
  <c r="GP58" i="27" s="1"/>
  <c r="GR58" i="27" s="1"/>
  <c r="GT58" i="27" s="1"/>
  <c r="GX58" i="27" s="1"/>
  <c r="GZ58" i="27" s="1"/>
  <c r="HB58" i="27" s="1"/>
  <c r="HD58" i="27" s="1"/>
  <c r="HF58" i="27" s="1"/>
  <c r="HH58" i="27" s="1"/>
  <c r="HJ58" i="27" s="1"/>
  <c r="HL58" i="27" s="1"/>
  <c r="HP58" i="27" s="1"/>
  <c r="DL46" i="27"/>
  <c r="CL46" i="27"/>
  <c r="CL44" i="27"/>
  <c r="DJ46" i="27"/>
  <c r="DJ44" i="27"/>
  <c r="CT46" i="27"/>
  <c r="CT44" i="27"/>
  <c r="GD44" i="27"/>
  <c r="GD46" i="27"/>
  <c r="H46" i="27"/>
  <c r="AL44" i="27"/>
  <c r="AV76" i="27"/>
  <c r="AV77" i="27" s="1"/>
  <c r="CD46" i="27"/>
  <c r="CD44" i="27"/>
  <c r="AH44" i="27"/>
  <c r="ER44" i="27"/>
  <c r="CR44" i="27"/>
  <c r="EP44" i="27"/>
  <c r="FT46" i="27"/>
  <c r="AD44" i="27"/>
  <c r="J46" i="27"/>
  <c r="D77" i="27"/>
  <c r="D78" i="27" s="1"/>
  <c r="DB44" i="27"/>
  <c r="FJ44" i="27"/>
  <c r="P46" i="27"/>
  <c r="AH46" i="27"/>
  <c r="EF44" i="27"/>
  <c r="FF44" i="27"/>
  <c r="BX44" i="27"/>
  <c r="H45" i="27"/>
  <c r="J45" i="27" s="1"/>
  <c r="L45" i="27" s="1"/>
  <c r="N45" i="27" s="1"/>
  <c r="P45" i="27" s="1"/>
  <c r="R45" i="27" s="1"/>
  <c r="T45" i="27" s="1"/>
  <c r="X45" i="27" s="1"/>
  <c r="Z45" i="27" s="1"/>
  <c r="AB45" i="27" s="1"/>
  <c r="AD45" i="27" s="1"/>
  <c r="AF45" i="27" s="1"/>
  <c r="GJ38" i="27"/>
  <c r="GJ46" i="27" s="1"/>
  <c r="HJ39" i="27"/>
  <c r="HJ38" i="27" s="1"/>
  <c r="HL39" i="27"/>
  <c r="HH34" i="27"/>
  <c r="HH33" i="27" s="1"/>
  <c r="HP33" i="27" s="1"/>
  <c r="HF39" i="27"/>
  <c r="HF38" i="27" s="1"/>
  <c r="HL34" i="27"/>
  <c r="HL33" i="27" s="1"/>
  <c r="HD34" i="27"/>
  <c r="HD33" i="27" s="1"/>
  <c r="HH31" i="27"/>
  <c r="HH29" i="27" s="1"/>
  <c r="HF34" i="27"/>
  <c r="HF33" i="27" s="1"/>
  <c r="HL31" i="27"/>
  <c r="HL29" i="27" s="1"/>
  <c r="HH39" i="27"/>
  <c r="HJ31" i="27"/>
  <c r="HJ29" i="27" s="1"/>
  <c r="HD39" i="27"/>
  <c r="HF31" i="27"/>
  <c r="HF29" i="27" s="1"/>
  <c r="HJ34" i="27"/>
  <c r="HJ33" i="27" s="1"/>
  <c r="HD31" i="27"/>
  <c r="HD29" i="27" s="1"/>
  <c r="EZ44" i="27"/>
  <c r="AV45" i="27"/>
  <c r="BV45" i="27" s="1"/>
  <c r="CV45" i="27" s="1"/>
  <c r="DV45" i="27" s="1"/>
  <c r="EV45" i="27" s="1"/>
  <c r="FV45" i="27" s="1"/>
  <c r="GV45" i="27" s="1"/>
  <c r="FZ46" i="27"/>
  <c r="FZ44" i="27"/>
  <c r="GX46" i="27"/>
  <c r="GX44" i="27"/>
  <c r="GL44" i="27"/>
  <c r="GL46" i="27"/>
  <c r="FV76" i="27"/>
  <c r="FV77" i="27" s="1"/>
  <c r="GU79" i="27" s="1"/>
  <c r="HN57" i="27"/>
  <c r="CU57" i="27"/>
  <c r="HQ22" i="27"/>
  <c r="HQ21" i="27" s="1"/>
  <c r="HQ57" i="27"/>
  <c r="J60" i="27"/>
  <c r="L60" i="27" s="1"/>
  <c r="N60" i="27" s="1"/>
  <c r="P60" i="27" s="1"/>
  <c r="R60" i="27" s="1"/>
  <c r="T60" i="27" s="1"/>
  <c r="X60" i="27" s="1"/>
  <c r="Z60" i="27" s="1"/>
  <c r="AB60" i="27" s="1"/>
  <c r="AD60" i="27" s="1"/>
  <c r="AF60" i="27" s="1"/>
  <c r="AH60" i="27" s="1"/>
  <c r="AJ60" i="27" s="1"/>
  <c r="AL60" i="27" s="1"/>
  <c r="AN60" i="27" s="1"/>
  <c r="AP60" i="27" s="1"/>
  <c r="AR60" i="27" s="1"/>
  <c r="AT60" i="27" s="1"/>
  <c r="AX60" i="27" s="1"/>
  <c r="AZ60" i="27" s="1"/>
  <c r="BB60" i="27" s="1"/>
  <c r="BD60" i="27" s="1"/>
  <c r="BF60" i="27" s="1"/>
  <c r="BH60" i="27" s="1"/>
  <c r="BJ60" i="27" s="1"/>
  <c r="BL60" i="27" s="1"/>
  <c r="BN60" i="27" s="1"/>
  <c r="BP60" i="27" s="1"/>
  <c r="BR60" i="27" s="1"/>
  <c r="BT60" i="27" s="1"/>
  <c r="BX60" i="27" s="1"/>
  <c r="BZ60" i="27" s="1"/>
  <c r="CB60" i="27" s="1"/>
  <c r="CD60" i="27" s="1"/>
  <c r="CF60" i="27" s="1"/>
  <c r="CH60" i="27" s="1"/>
  <c r="CJ60" i="27" s="1"/>
  <c r="CL60" i="27" s="1"/>
  <c r="CN60" i="27" s="1"/>
  <c r="CP60" i="27" s="1"/>
  <c r="CR60" i="27" s="1"/>
  <c r="CT60" i="27" s="1"/>
  <c r="CX60" i="27" s="1"/>
  <c r="CZ60" i="27" s="1"/>
  <c r="DB60" i="27" s="1"/>
  <c r="DD60" i="27" s="1"/>
  <c r="DF60" i="27" s="1"/>
  <c r="DH60" i="27" s="1"/>
  <c r="DJ60" i="27" s="1"/>
  <c r="DL60" i="27" s="1"/>
  <c r="DN60" i="27" s="1"/>
  <c r="DP60" i="27" s="1"/>
  <c r="DR60" i="27" s="1"/>
  <c r="DT60" i="27" s="1"/>
  <c r="DX60" i="27" s="1"/>
  <c r="DZ60" i="27" s="1"/>
  <c r="EB60" i="27" s="1"/>
  <c r="ED60" i="27" s="1"/>
  <c r="EF60" i="27" s="1"/>
  <c r="EH60" i="27" s="1"/>
  <c r="EJ60" i="27" s="1"/>
  <c r="EL60" i="27" s="1"/>
  <c r="EN60" i="27" s="1"/>
  <c r="EP60" i="27" s="1"/>
  <c r="ER60" i="27" s="1"/>
  <c r="ET60" i="27" s="1"/>
  <c r="EX60" i="27" s="1"/>
  <c r="EZ60" i="27" s="1"/>
  <c r="FB60" i="27" s="1"/>
  <c r="FD60" i="27" s="1"/>
  <c r="FF60" i="27" s="1"/>
  <c r="FH60" i="27" s="1"/>
  <c r="FJ60" i="27" s="1"/>
  <c r="FL60" i="27" s="1"/>
  <c r="FN60" i="27" s="1"/>
  <c r="FP60" i="27" s="1"/>
  <c r="FR60" i="27" s="1"/>
  <c r="FT60" i="27" s="1"/>
  <c r="FX60" i="27" s="1"/>
  <c r="FZ60" i="27" s="1"/>
  <c r="GB60" i="27" s="1"/>
  <c r="GD60" i="27" s="1"/>
  <c r="GF60" i="27" s="1"/>
  <c r="GH60" i="27" s="1"/>
  <c r="GJ60" i="27" s="1"/>
  <c r="GL60" i="27" s="1"/>
  <c r="GN60" i="27" s="1"/>
  <c r="GP60" i="27" s="1"/>
  <c r="GR60" i="27" s="1"/>
  <c r="GT60" i="27" s="1"/>
  <c r="GX60" i="27" s="1"/>
  <c r="GZ60" i="27" s="1"/>
  <c r="HB60" i="27" s="1"/>
  <c r="HD60" i="27" s="1"/>
  <c r="HF60" i="27" s="1"/>
  <c r="HH60" i="27" s="1"/>
  <c r="HJ60" i="27" s="1"/>
  <c r="HL60" i="27" s="1"/>
  <c r="DU76" i="27"/>
  <c r="DU77" i="27" s="1"/>
  <c r="DV45" i="28" l="1"/>
  <c r="EU76" i="28"/>
  <c r="EU77" i="28" s="1"/>
  <c r="DV46" i="28"/>
  <c r="EY47" i="28" s="1"/>
  <c r="EY48" i="28" s="1"/>
  <c r="CV80" i="28"/>
  <c r="V77" i="28"/>
  <c r="EV76" i="28"/>
  <c r="AU77" i="28"/>
  <c r="AU78" i="28" s="1"/>
  <c r="BU78" i="28" s="1"/>
  <c r="GU76" i="27"/>
  <c r="GU77" i="27" s="1"/>
  <c r="EU79" i="27"/>
  <c r="DV46" i="27"/>
  <c r="CV83" i="27" s="1"/>
  <c r="HQ44" i="27"/>
  <c r="AV83" i="27"/>
  <c r="BU79" i="27"/>
  <c r="U79" i="27"/>
  <c r="V83" i="27"/>
  <c r="HQ59" i="27"/>
  <c r="L45" i="28"/>
  <c r="N45" i="28" s="1"/>
  <c r="P45" i="28" s="1"/>
  <c r="R45" i="28" s="1"/>
  <c r="T45" i="28" s="1"/>
  <c r="AH45" i="27"/>
  <c r="AJ45" i="27" s="1"/>
  <c r="AL45" i="27" s="1"/>
  <c r="AN45" i="27" s="1"/>
  <c r="AP45" i="27" s="1"/>
  <c r="AR45" i="27" s="1"/>
  <c r="AT45" i="27" s="1"/>
  <c r="AX45" i="27" s="1"/>
  <c r="AZ45" i="27" s="1"/>
  <c r="BB45" i="27" s="1"/>
  <c r="BD45" i="27" s="1"/>
  <c r="BF45" i="27" s="1"/>
  <c r="BH45" i="27" s="1"/>
  <c r="BJ45" i="27" s="1"/>
  <c r="BL45" i="27" s="1"/>
  <c r="BN45" i="27" s="1"/>
  <c r="BP45" i="27" s="1"/>
  <c r="BR45" i="27" s="1"/>
  <c r="BT45" i="27" s="1"/>
  <c r="BX45" i="27" s="1"/>
  <c r="BZ45" i="27" s="1"/>
  <c r="CB45" i="27" s="1"/>
  <c r="CD45" i="27" s="1"/>
  <c r="CF45" i="27" s="1"/>
  <c r="CH45" i="27" s="1"/>
  <c r="CJ45" i="27" s="1"/>
  <c r="CL45" i="27" s="1"/>
  <c r="CN45" i="27" s="1"/>
  <c r="CP45" i="27" s="1"/>
  <c r="CR45" i="27" s="1"/>
  <c r="CT45" i="27" s="1"/>
  <c r="CX45" i="27" s="1"/>
  <c r="CZ45" i="27" s="1"/>
  <c r="DB45" i="27" s="1"/>
  <c r="DD45" i="27" s="1"/>
  <c r="DF45" i="27" s="1"/>
  <c r="DH45" i="27" s="1"/>
  <c r="DJ45" i="27" s="1"/>
  <c r="DL45" i="27" s="1"/>
  <c r="DN45" i="27" s="1"/>
  <c r="DP45" i="27" s="1"/>
  <c r="DR45" i="27" s="1"/>
  <c r="DT45" i="27" s="1"/>
  <c r="DX45" i="27" s="1"/>
  <c r="DZ45" i="27" s="1"/>
  <c r="EB45" i="27" s="1"/>
  <c r="ED45" i="27" s="1"/>
  <c r="EF45" i="27" s="1"/>
  <c r="EH45" i="27" s="1"/>
  <c r="EJ45" i="27" s="1"/>
  <c r="EL45" i="27" s="1"/>
  <c r="EN45" i="27" s="1"/>
  <c r="EP45" i="27" s="1"/>
  <c r="ER45" i="27" s="1"/>
  <c r="ET45" i="27" s="1"/>
  <c r="EX45" i="27" s="1"/>
  <c r="EZ45" i="27" s="1"/>
  <c r="FB45" i="27" s="1"/>
  <c r="FD45" i="27" s="1"/>
  <c r="FF45" i="27" s="1"/>
  <c r="FH45" i="27" s="1"/>
  <c r="FJ45" i="27" s="1"/>
  <c r="FL45" i="27" s="1"/>
  <c r="FN45" i="27" s="1"/>
  <c r="FP45" i="27" s="1"/>
  <c r="FR45" i="27" s="1"/>
  <c r="FT45" i="27" s="1"/>
  <c r="FX45" i="27" s="1"/>
  <c r="FZ45" i="27" s="1"/>
  <c r="GB45" i="27" s="1"/>
  <c r="GD45" i="27" s="1"/>
  <c r="GF45" i="27" s="1"/>
  <c r="GH45" i="27" s="1"/>
  <c r="GJ45" i="27" s="1"/>
  <c r="GL45" i="27" s="1"/>
  <c r="GN45" i="27" s="1"/>
  <c r="GP45" i="27" s="1"/>
  <c r="GR45" i="27" s="1"/>
  <c r="GT45" i="27" s="1"/>
  <c r="GX45" i="27" s="1"/>
  <c r="GZ45" i="27" s="1"/>
  <c r="HB45" i="27" s="1"/>
  <c r="V78" i="27"/>
  <c r="AV78" i="27" s="1"/>
  <c r="BV78" i="27" s="1"/>
  <c r="CV78" i="27" s="1"/>
  <c r="DV78" i="27" s="1"/>
  <c r="EV78" i="27" s="1"/>
  <c r="FV78" i="27" s="1"/>
  <c r="GV78" i="27" s="1"/>
  <c r="BU78" i="27"/>
  <c r="EX39" i="28"/>
  <c r="EX22" i="28"/>
  <c r="D77" i="28"/>
  <c r="D78" i="28" s="1"/>
  <c r="V78" i="28" s="1"/>
  <c r="AV78" i="28" s="1"/>
  <c r="BV78" i="28" s="1"/>
  <c r="CV78" i="28" s="1"/>
  <c r="DV78" i="28" s="1"/>
  <c r="EX41" i="28"/>
  <c r="EX33" i="28"/>
  <c r="EX27" i="28"/>
  <c r="X45" i="28"/>
  <c r="Z45" i="28" s="1"/>
  <c r="AB45" i="28" s="1"/>
  <c r="AD45" i="28" s="1"/>
  <c r="AF45" i="28" s="1"/>
  <c r="AH45" i="28" s="1"/>
  <c r="AJ45" i="28" s="1"/>
  <c r="AL45" i="28" s="1"/>
  <c r="AN45" i="28" s="1"/>
  <c r="AP45" i="28" s="1"/>
  <c r="AR45" i="28" s="1"/>
  <c r="AT45" i="28" s="1"/>
  <c r="AX45" i="28" s="1"/>
  <c r="AZ45" i="28" s="1"/>
  <c r="BB45" i="28" s="1"/>
  <c r="BD45" i="28" s="1"/>
  <c r="BF45" i="28" s="1"/>
  <c r="BH45" i="28" s="1"/>
  <c r="BJ45" i="28" s="1"/>
  <c r="BL45" i="28" s="1"/>
  <c r="BN45" i="28" s="1"/>
  <c r="BP45" i="28" s="1"/>
  <c r="BR45" i="28" s="1"/>
  <c r="BT45" i="28" s="1"/>
  <c r="BX45" i="28" s="1"/>
  <c r="BZ45" i="28" s="1"/>
  <c r="CB45" i="28" s="1"/>
  <c r="CD45" i="28" s="1"/>
  <c r="CF45" i="28" s="1"/>
  <c r="CH45" i="28" s="1"/>
  <c r="CJ45" i="28" s="1"/>
  <c r="CL45" i="28" s="1"/>
  <c r="CN45" i="28" s="1"/>
  <c r="CP45" i="28" s="1"/>
  <c r="CR45" i="28" s="1"/>
  <c r="CT45" i="28" s="1"/>
  <c r="CX45" i="28" s="1"/>
  <c r="CZ45" i="28" s="1"/>
  <c r="DB45" i="28" s="1"/>
  <c r="DD45" i="28" s="1"/>
  <c r="DF45" i="28" s="1"/>
  <c r="DH45" i="28" s="1"/>
  <c r="DJ45" i="28" s="1"/>
  <c r="DL45" i="28" s="1"/>
  <c r="DN45" i="28" s="1"/>
  <c r="DP45" i="28" s="1"/>
  <c r="DR45" i="28" s="1"/>
  <c r="DT45" i="28" s="1"/>
  <c r="DX45" i="28" s="1"/>
  <c r="DZ45" i="28" s="1"/>
  <c r="EB45" i="28" s="1"/>
  <c r="ED45" i="28" s="1"/>
  <c r="EF45" i="28" s="1"/>
  <c r="EH45" i="28" s="1"/>
  <c r="EJ45" i="28" s="1"/>
  <c r="EL45" i="28" s="1"/>
  <c r="EN45" i="28" s="1"/>
  <c r="EP45" i="28" s="1"/>
  <c r="ER45" i="28" s="1"/>
  <c r="ET45" i="28" s="1"/>
  <c r="EX40" i="28"/>
  <c r="CU76" i="28"/>
  <c r="CU77" i="28" s="1"/>
  <c r="EX21" i="28"/>
  <c r="EX24" i="28"/>
  <c r="HD46" i="27"/>
  <c r="HF46" i="27"/>
  <c r="HF44" i="27"/>
  <c r="HH38" i="27"/>
  <c r="HH44" i="27" s="1"/>
  <c r="HL38" i="27"/>
  <c r="HL44" i="27" s="1"/>
  <c r="HP39" i="27"/>
  <c r="HL46" i="27"/>
  <c r="HH46" i="27"/>
  <c r="HN76" i="27"/>
  <c r="HP24" i="27"/>
  <c r="HD38" i="27"/>
  <c r="HP21" i="27"/>
  <c r="HJ46" i="27"/>
  <c r="HJ44" i="27"/>
  <c r="CU76" i="27"/>
  <c r="CU77" i="27" s="1"/>
  <c r="CU67" i="27"/>
  <c r="DU67" i="27" s="1"/>
  <c r="EU67" i="27" s="1"/>
  <c r="FU67" i="27" s="1"/>
  <c r="GU67" i="27" s="1"/>
  <c r="HM67" i="27" s="1"/>
  <c r="HP40" i="27"/>
  <c r="HP31" i="27"/>
  <c r="EY76" i="28" l="1"/>
  <c r="CU78" i="28"/>
  <c r="DU78" i="28" s="1"/>
  <c r="EU78" i="28" s="1"/>
  <c r="D80" i="28"/>
  <c r="AV80" i="28"/>
  <c r="EV80" i="28" s="1"/>
  <c r="HQ46" i="27"/>
  <c r="HQ83" i="27"/>
  <c r="HQ84" i="27" s="1"/>
  <c r="HN79" i="27"/>
  <c r="CU78" i="27"/>
  <c r="DU78" i="27" s="1"/>
  <c r="EU78" i="27" s="1"/>
  <c r="FU78" i="27" s="1"/>
  <c r="GU78" i="27" s="1"/>
  <c r="HM78" i="27" s="1"/>
  <c r="HP38" i="27"/>
  <c r="HD44" i="27"/>
  <c r="HQ76" i="27"/>
  <c r="HD45" i="27"/>
  <c r="HF45" i="27" s="1"/>
  <c r="HH45" i="27" s="1"/>
  <c r="HJ45" i="27" s="1"/>
  <c r="HL45" i="27" s="1"/>
  <c r="HP45" i="27" s="1"/>
  <c r="EX45" i="28" l="1"/>
  <c r="D91" i="26" l="1"/>
  <c r="GV12" i="26" l="1"/>
  <c r="GV13" i="26"/>
  <c r="GV11" i="26"/>
  <c r="FV13" i="26"/>
  <c r="FV12" i="26"/>
  <c r="FV11" i="26"/>
  <c r="EV13" i="26"/>
  <c r="EV12" i="26"/>
  <c r="EV11" i="26"/>
  <c r="DV12" i="26"/>
  <c r="DV13" i="26"/>
  <c r="DV11" i="26"/>
  <c r="CV13" i="26"/>
  <c r="CV12" i="26"/>
  <c r="CV11" i="26"/>
  <c r="BV12" i="26"/>
  <c r="BV13" i="26"/>
  <c r="BV11" i="26"/>
  <c r="D14" i="26"/>
  <c r="D15" i="26" s="1"/>
  <c r="AV12" i="26"/>
  <c r="AV13" i="26"/>
  <c r="AV11" i="26"/>
  <c r="V13" i="26"/>
  <c r="V12" i="26"/>
  <c r="V11" i="26"/>
  <c r="HL77" i="26"/>
  <c r="HK77" i="26"/>
  <c r="HJ77" i="26"/>
  <c r="HI77" i="26"/>
  <c r="HH77" i="26"/>
  <c r="HG77" i="26"/>
  <c r="HF77" i="26"/>
  <c r="HE77" i="26"/>
  <c r="HD77" i="26"/>
  <c r="HC77" i="26"/>
  <c r="HB77" i="26"/>
  <c r="HA77" i="26"/>
  <c r="GZ77" i="26"/>
  <c r="GY77" i="26"/>
  <c r="GX77" i="26"/>
  <c r="GW77" i="26"/>
  <c r="GT77" i="26"/>
  <c r="GS77" i="26"/>
  <c r="GR77" i="26"/>
  <c r="GQ77" i="26"/>
  <c r="GP77" i="26"/>
  <c r="GO77" i="26"/>
  <c r="GN77" i="26"/>
  <c r="GM77" i="26"/>
  <c r="GL77" i="26"/>
  <c r="GK77" i="26"/>
  <c r="GJ77" i="26"/>
  <c r="GI77" i="26"/>
  <c r="GH77" i="26"/>
  <c r="GG77" i="26"/>
  <c r="GF77" i="26"/>
  <c r="GE77" i="26"/>
  <c r="GD77" i="26"/>
  <c r="GC77" i="26"/>
  <c r="GB77" i="26"/>
  <c r="GA77" i="26"/>
  <c r="FZ77" i="26"/>
  <c r="FY77" i="26"/>
  <c r="FX77" i="26"/>
  <c r="FW77" i="26"/>
  <c r="FT77" i="26"/>
  <c r="FS77" i="26"/>
  <c r="FR77" i="26"/>
  <c r="FQ77" i="26"/>
  <c r="FP77" i="26"/>
  <c r="FO77" i="26"/>
  <c r="FN77" i="26"/>
  <c r="FM77" i="26"/>
  <c r="FL77" i="26"/>
  <c r="FK77" i="26"/>
  <c r="FJ77" i="26"/>
  <c r="FI77" i="26"/>
  <c r="FH77" i="26"/>
  <c r="FG77" i="26"/>
  <c r="FF77" i="26"/>
  <c r="FE77" i="26"/>
  <c r="FD77" i="26"/>
  <c r="FC77" i="26"/>
  <c r="DQ77" i="26"/>
  <c r="DI77" i="26"/>
  <c r="BZ77" i="26"/>
  <c r="BY77" i="26"/>
  <c r="BX77" i="26"/>
  <c r="BW77" i="26"/>
  <c r="BT77" i="26"/>
  <c r="BS77" i="26"/>
  <c r="BR77" i="26"/>
  <c r="BQ77" i="26"/>
  <c r="BP77" i="26"/>
  <c r="BO77" i="26"/>
  <c r="BN77" i="26"/>
  <c r="BM77" i="26"/>
  <c r="BL77" i="26"/>
  <c r="BK77" i="26"/>
  <c r="BJ77" i="26"/>
  <c r="BI77" i="26"/>
  <c r="BH77" i="26"/>
  <c r="BG77" i="26"/>
  <c r="BF77" i="26"/>
  <c r="BE77" i="26"/>
  <c r="BD77" i="26"/>
  <c r="BC77" i="26"/>
  <c r="BB77" i="26"/>
  <c r="BA77" i="26"/>
  <c r="AZ77" i="26"/>
  <c r="AY77" i="26"/>
  <c r="AX77" i="26"/>
  <c r="AW77" i="26"/>
  <c r="AT77" i="26"/>
  <c r="AS77" i="26"/>
  <c r="AR77" i="26"/>
  <c r="AQ77" i="26"/>
  <c r="AP77" i="26"/>
  <c r="AO77" i="26"/>
  <c r="AN77" i="26"/>
  <c r="AM77" i="26"/>
  <c r="AL77" i="26"/>
  <c r="AK77" i="26"/>
  <c r="AJ77" i="26"/>
  <c r="AI77" i="26"/>
  <c r="AH77" i="26"/>
  <c r="AG77" i="26"/>
  <c r="AF77" i="26"/>
  <c r="AE77" i="26"/>
  <c r="AD77" i="26"/>
  <c r="AC77" i="26"/>
  <c r="AB77" i="26"/>
  <c r="AA77" i="26"/>
  <c r="Z77" i="26"/>
  <c r="Y77" i="26"/>
  <c r="X77" i="26"/>
  <c r="W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F78" i="26" s="1"/>
  <c r="E77" i="26"/>
  <c r="E78" i="26" s="1"/>
  <c r="C77" i="26"/>
  <c r="FA76" i="26"/>
  <c r="EY76" i="26"/>
  <c r="EZ76" i="26" s="1"/>
  <c r="EZ77" i="26" s="1"/>
  <c r="EW76" i="26"/>
  <c r="EW77" i="26" s="1"/>
  <c r="ES76" i="26"/>
  <c r="EQ76" i="26"/>
  <c r="ER76" i="26" s="1"/>
  <c r="ER77" i="26" s="1"/>
  <c r="EO76" i="26"/>
  <c r="EO77" i="26" s="1"/>
  <c r="EM76" i="26"/>
  <c r="EN76" i="26" s="1"/>
  <c r="EN77" i="26" s="1"/>
  <c r="EK76" i="26"/>
  <c r="EI76" i="26"/>
  <c r="EJ76" i="26" s="1"/>
  <c r="EJ77" i="26" s="1"/>
  <c r="EG76" i="26"/>
  <c r="EG77" i="26" s="1"/>
  <c r="EE76" i="26"/>
  <c r="EF76" i="26" s="1"/>
  <c r="EF77" i="26" s="1"/>
  <c r="EC76" i="26"/>
  <c r="EA76" i="26"/>
  <c r="EB76" i="26" s="1"/>
  <c r="EB77" i="26" s="1"/>
  <c r="DY76" i="26"/>
  <c r="DY77" i="26" s="1"/>
  <c r="DW76" i="26"/>
  <c r="DW77" i="26" s="1"/>
  <c r="DS76" i="26"/>
  <c r="DS77" i="26" s="1"/>
  <c r="DQ76" i="26"/>
  <c r="DR76" i="26" s="1"/>
  <c r="DR77" i="26" s="1"/>
  <c r="DO76" i="26"/>
  <c r="DP76" i="26" s="1"/>
  <c r="DP77" i="26" s="1"/>
  <c r="DM76" i="26"/>
  <c r="DM77" i="26" s="1"/>
  <c r="DK76" i="26"/>
  <c r="DK77" i="26" s="1"/>
  <c r="DI76" i="26"/>
  <c r="DJ76" i="26" s="1"/>
  <c r="DJ77" i="26" s="1"/>
  <c r="DG76" i="26"/>
  <c r="DH76" i="26" s="1"/>
  <c r="DH77" i="26" s="1"/>
  <c r="DE76" i="26"/>
  <c r="DE77" i="26" s="1"/>
  <c r="DC76" i="26"/>
  <c r="DC77" i="26" s="1"/>
  <c r="DA76" i="26"/>
  <c r="CY76" i="26"/>
  <c r="CY77" i="26" s="1"/>
  <c r="CY78" i="26" s="1"/>
  <c r="CW76" i="26"/>
  <c r="CW77" i="26" s="1"/>
  <c r="CS76" i="26"/>
  <c r="CT76" i="26" s="1"/>
  <c r="CT77" i="26" s="1"/>
  <c r="CQ76" i="26"/>
  <c r="CQ77" i="26" s="1"/>
  <c r="CO76" i="26"/>
  <c r="CP76" i="26" s="1"/>
  <c r="CP77" i="26" s="1"/>
  <c r="CM76" i="26"/>
  <c r="CM77" i="26" s="1"/>
  <c r="CK76" i="26"/>
  <c r="CK77" i="26" s="1"/>
  <c r="CI76" i="26"/>
  <c r="CI77" i="26" s="1"/>
  <c r="CG76" i="26"/>
  <c r="CG77" i="26" s="1"/>
  <c r="CE76" i="26"/>
  <c r="CF76" i="26" s="1"/>
  <c r="CF77" i="26" s="1"/>
  <c r="CC76" i="26"/>
  <c r="CC77" i="26" s="1"/>
  <c r="CA76" i="26"/>
  <c r="E66" i="26"/>
  <c r="F66" i="26"/>
  <c r="G66" i="26"/>
  <c r="H66" i="26"/>
  <c r="I66" i="26"/>
  <c r="J66" i="26"/>
  <c r="K66" i="26"/>
  <c r="L66" i="26"/>
  <c r="M66" i="26"/>
  <c r="N66" i="26"/>
  <c r="O66" i="26"/>
  <c r="P66" i="26"/>
  <c r="Q66" i="26"/>
  <c r="R66" i="26"/>
  <c r="S66" i="26"/>
  <c r="T66" i="26"/>
  <c r="U66" i="26"/>
  <c r="U67" i="26" s="1"/>
  <c r="V66" i="26"/>
  <c r="W66" i="26"/>
  <c r="X66" i="26"/>
  <c r="Y66" i="26"/>
  <c r="Z66" i="26"/>
  <c r="AA66" i="26"/>
  <c r="AB66" i="26"/>
  <c r="AC66" i="26"/>
  <c r="AD66" i="26"/>
  <c r="AE66" i="26"/>
  <c r="AF66" i="26"/>
  <c r="AG66" i="26"/>
  <c r="AH66" i="26"/>
  <c r="AI66" i="26"/>
  <c r="AJ66" i="26"/>
  <c r="AK66" i="26"/>
  <c r="AL66" i="26"/>
  <c r="AM66" i="26"/>
  <c r="AN66" i="26"/>
  <c r="AO66" i="26"/>
  <c r="AP66" i="26"/>
  <c r="AQ66" i="26"/>
  <c r="AR66" i="26"/>
  <c r="AS66" i="26"/>
  <c r="AT66" i="26"/>
  <c r="AU66" i="26"/>
  <c r="AV66" i="26"/>
  <c r="AW66" i="26"/>
  <c r="AX66" i="26"/>
  <c r="AY66" i="26"/>
  <c r="AZ66" i="26"/>
  <c r="BA66" i="26"/>
  <c r="BB66" i="26"/>
  <c r="BC66" i="26"/>
  <c r="BD66" i="26"/>
  <c r="BE66" i="26"/>
  <c r="BF66" i="26"/>
  <c r="BG66" i="26"/>
  <c r="BH66" i="26"/>
  <c r="BI66" i="26"/>
  <c r="BJ66" i="26"/>
  <c r="BK66" i="26"/>
  <c r="BL66" i="26"/>
  <c r="BM66" i="26"/>
  <c r="BN66" i="26"/>
  <c r="BO66" i="26"/>
  <c r="BP66" i="26"/>
  <c r="BQ66" i="26"/>
  <c r="BR66" i="26"/>
  <c r="BS66" i="26"/>
  <c r="BT66" i="26"/>
  <c r="BU66" i="26"/>
  <c r="BW66" i="26"/>
  <c r="BX66" i="26"/>
  <c r="BY66" i="26"/>
  <c r="BZ66" i="26"/>
  <c r="FC66" i="26"/>
  <c r="FD66" i="26"/>
  <c r="FE66" i="26"/>
  <c r="FF66" i="26"/>
  <c r="FG66" i="26"/>
  <c r="FH66" i="26"/>
  <c r="FI66" i="26"/>
  <c r="FJ66" i="26"/>
  <c r="FK66" i="26"/>
  <c r="FL66" i="26"/>
  <c r="FM66" i="26"/>
  <c r="FN66" i="26"/>
  <c r="FO66" i="26"/>
  <c r="FP66" i="26"/>
  <c r="FQ66" i="26"/>
  <c r="FR66" i="26"/>
  <c r="FS66" i="26"/>
  <c r="FT66" i="26"/>
  <c r="FU66" i="26"/>
  <c r="FW66" i="26"/>
  <c r="FX66" i="26"/>
  <c r="FY66" i="26"/>
  <c r="FZ66" i="26"/>
  <c r="GA66" i="26"/>
  <c r="GB66" i="26"/>
  <c r="GC66" i="26"/>
  <c r="GD66" i="26"/>
  <c r="GE66" i="26"/>
  <c r="GF66" i="26"/>
  <c r="GG66" i="26"/>
  <c r="GH66" i="26"/>
  <c r="GI66" i="26"/>
  <c r="GJ66" i="26"/>
  <c r="GK66" i="26"/>
  <c r="GL66" i="26"/>
  <c r="GM66" i="26"/>
  <c r="GN66" i="26"/>
  <c r="GO66" i="26"/>
  <c r="GP66" i="26"/>
  <c r="GQ66" i="26"/>
  <c r="GR66" i="26"/>
  <c r="GS66" i="26"/>
  <c r="GT66" i="26"/>
  <c r="GU66" i="26"/>
  <c r="GV66" i="26"/>
  <c r="GW66" i="26"/>
  <c r="GX66" i="26"/>
  <c r="GY66" i="26"/>
  <c r="GZ66" i="26"/>
  <c r="HA66" i="26"/>
  <c r="HB66" i="26"/>
  <c r="HC66" i="26"/>
  <c r="HD66" i="26"/>
  <c r="HE66" i="26"/>
  <c r="HF66" i="26"/>
  <c r="HG66" i="26"/>
  <c r="HH66" i="26"/>
  <c r="HI66" i="26"/>
  <c r="HJ66" i="26"/>
  <c r="HK66" i="26"/>
  <c r="HL66" i="26"/>
  <c r="HM66" i="26"/>
  <c r="D66" i="26"/>
  <c r="FV65" i="26"/>
  <c r="FV66" i="26" s="1"/>
  <c r="CW65" i="26"/>
  <c r="CW66" i="26" s="1"/>
  <c r="AU67" i="26" l="1"/>
  <c r="BU67" i="26"/>
  <c r="DF76" i="26"/>
  <c r="DF77" i="26" s="1"/>
  <c r="EQ77" i="26"/>
  <c r="CD76" i="26"/>
  <c r="CD77" i="26" s="1"/>
  <c r="EP76" i="26"/>
  <c r="EP77" i="26" s="1"/>
  <c r="EX76" i="26"/>
  <c r="EX77" i="26" s="1"/>
  <c r="CS77" i="26"/>
  <c r="EV14" i="26"/>
  <c r="DV14" i="26"/>
  <c r="HN11" i="26"/>
  <c r="DX76" i="26"/>
  <c r="DX77" i="26" s="1"/>
  <c r="HN13" i="26"/>
  <c r="BV14" i="26"/>
  <c r="CH76" i="26"/>
  <c r="CH77" i="26" s="1"/>
  <c r="FV14" i="26"/>
  <c r="HN12" i="26"/>
  <c r="V14" i="26"/>
  <c r="V15" i="26" s="1"/>
  <c r="CO77" i="26"/>
  <c r="GV14" i="26"/>
  <c r="AV14" i="26"/>
  <c r="D67" i="26"/>
  <c r="V67" i="26" s="1"/>
  <c r="AV67" i="26" s="1"/>
  <c r="DA77" i="26"/>
  <c r="DA78" i="26" s="1"/>
  <c r="DC78" i="26" s="1"/>
  <c r="DE78" i="26" s="1"/>
  <c r="DB76" i="26"/>
  <c r="DB77" i="26" s="1"/>
  <c r="EK77" i="26"/>
  <c r="EL76" i="26"/>
  <c r="EL77" i="26" s="1"/>
  <c r="CV14" i="26"/>
  <c r="G78" i="26"/>
  <c r="I78" i="26" s="1"/>
  <c r="K78" i="26" s="1"/>
  <c r="M78" i="26" s="1"/>
  <c r="O78" i="26" s="1"/>
  <c r="Q78" i="26" s="1"/>
  <c r="S78" i="26" s="1"/>
  <c r="W78" i="26" s="1"/>
  <c r="Y78" i="26" s="1"/>
  <c r="AA78" i="26" s="1"/>
  <c r="AC78" i="26" s="1"/>
  <c r="AE78" i="26" s="1"/>
  <c r="AG78" i="26" s="1"/>
  <c r="AI78" i="26" s="1"/>
  <c r="AK78" i="26" s="1"/>
  <c r="AM78" i="26" s="1"/>
  <c r="AO78" i="26" s="1"/>
  <c r="AQ78" i="26" s="1"/>
  <c r="AS78" i="26" s="1"/>
  <c r="AW78" i="26" s="1"/>
  <c r="AY78" i="26" s="1"/>
  <c r="BA78" i="26" s="1"/>
  <c r="BC78" i="26" s="1"/>
  <c r="BE78" i="26" s="1"/>
  <c r="BG78" i="26" s="1"/>
  <c r="BI78" i="26" s="1"/>
  <c r="BK78" i="26" s="1"/>
  <c r="BM78" i="26" s="1"/>
  <c r="BO78" i="26" s="1"/>
  <c r="BQ78" i="26" s="1"/>
  <c r="BS78" i="26" s="1"/>
  <c r="BW78" i="26" s="1"/>
  <c r="BY78" i="26" s="1"/>
  <c r="CL76" i="26"/>
  <c r="CL77" i="26" s="1"/>
  <c r="CX76" i="26"/>
  <c r="CX77" i="26" s="1"/>
  <c r="DN76" i="26"/>
  <c r="DN77" i="26" s="1"/>
  <c r="DZ76" i="26"/>
  <c r="DZ77" i="26" s="1"/>
  <c r="EM77" i="26"/>
  <c r="CE77" i="26"/>
  <c r="DG77" i="26"/>
  <c r="DO77" i="26"/>
  <c r="CB76" i="26"/>
  <c r="CB77" i="26" s="1"/>
  <c r="CJ76" i="26"/>
  <c r="CJ77" i="26" s="1"/>
  <c r="CN76" i="26"/>
  <c r="CN77" i="26" s="1"/>
  <c r="CR76" i="26"/>
  <c r="CR77" i="26" s="1"/>
  <c r="CZ76" i="26"/>
  <c r="CZ77" i="26" s="1"/>
  <c r="DD76" i="26"/>
  <c r="DD77" i="26" s="1"/>
  <c r="DL76" i="26"/>
  <c r="DL77" i="26" s="1"/>
  <c r="DT76" i="26"/>
  <c r="DT77" i="26" s="1"/>
  <c r="FB76" i="26"/>
  <c r="FB77" i="26" s="1"/>
  <c r="EE77" i="26"/>
  <c r="EC77" i="26"/>
  <c r="ED76" i="26"/>
  <c r="ED77" i="26" s="1"/>
  <c r="CA77" i="26"/>
  <c r="FA77" i="26"/>
  <c r="H78" i="26"/>
  <c r="J78" i="26" s="1"/>
  <c r="L78" i="26" s="1"/>
  <c r="N78" i="26" s="1"/>
  <c r="P78" i="26" s="1"/>
  <c r="R78" i="26" s="1"/>
  <c r="T78" i="26" s="1"/>
  <c r="X78" i="26" s="1"/>
  <c r="Z78" i="26" s="1"/>
  <c r="AB78" i="26" s="1"/>
  <c r="AD78" i="26" s="1"/>
  <c r="AF78" i="26" s="1"/>
  <c r="AH78" i="26" s="1"/>
  <c r="AJ78" i="26" s="1"/>
  <c r="AL78" i="26" s="1"/>
  <c r="AN78" i="26" s="1"/>
  <c r="AP78" i="26" s="1"/>
  <c r="AR78" i="26" s="1"/>
  <c r="AT78" i="26" s="1"/>
  <c r="AX78" i="26" s="1"/>
  <c r="AZ78" i="26" s="1"/>
  <c r="BB78" i="26" s="1"/>
  <c r="BD78" i="26" s="1"/>
  <c r="BF78" i="26" s="1"/>
  <c r="BH78" i="26" s="1"/>
  <c r="BJ78" i="26" s="1"/>
  <c r="BL78" i="26" s="1"/>
  <c r="BN78" i="26" s="1"/>
  <c r="BP78" i="26" s="1"/>
  <c r="BR78" i="26" s="1"/>
  <c r="BT78" i="26" s="1"/>
  <c r="BX78" i="26" s="1"/>
  <c r="BZ78" i="26" s="1"/>
  <c r="EH76" i="26"/>
  <c r="EH77" i="26" s="1"/>
  <c r="ES77" i="26"/>
  <c r="ET76" i="26"/>
  <c r="ET77" i="26" s="1"/>
  <c r="EA77" i="26"/>
  <c r="EI77" i="26"/>
  <c r="EY77" i="26"/>
  <c r="HY46" i="26"/>
  <c r="HY47" i="26"/>
  <c r="HY48" i="26"/>
  <c r="HY49" i="26"/>
  <c r="HY50" i="26"/>
  <c r="HY51" i="26"/>
  <c r="HY52" i="26"/>
  <c r="HY53" i="26"/>
  <c r="HY54" i="26"/>
  <c r="HY55" i="26"/>
  <c r="HY56" i="26"/>
  <c r="HY39" i="26"/>
  <c r="HY40" i="26"/>
  <c r="HY41" i="26"/>
  <c r="EU56" i="26" s="1"/>
  <c r="HY42" i="26"/>
  <c r="HY43" i="26"/>
  <c r="FU55" i="26" s="1"/>
  <c r="HY44" i="26"/>
  <c r="HY45" i="26"/>
  <c r="FU54" i="26" s="1"/>
  <c r="Y57" i="26"/>
  <c r="DV57" i="26"/>
  <c r="EV57" i="26"/>
  <c r="GK57" i="26"/>
  <c r="GM57" i="26"/>
  <c r="GO57" i="26"/>
  <c r="GQ57" i="26"/>
  <c r="GS57" i="26"/>
  <c r="GV57" i="26"/>
  <c r="GW57" i="26"/>
  <c r="GY57" i="26"/>
  <c r="HA57" i="26"/>
  <c r="HC57" i="26"/>
  <c r="HE57" i="26"/>
  <c r="HG57" i="26"/>
  <c r="HI57" i="26"/>
  <c r="HK57" i="26"/>
  <c r="HM57" i="26"/>
  <c r="E57" i="26"/>
  <c r="G57" i="26"/>
  <c r="I57" i="26"/>
  <c r="K57" i="26"/>
  <c r="M57" i="26"/>
  <c r="O57" i="26"/>
  <c r="Q57" i="26"/>
  <c r="S57" i="26"/>
  <c r="D56" i="26"/>
  <c r="D57" i="26" s="1"/>
  <c r="AG54" i="26"/>
  <c r="AI54" i="26"/>
  <c r="AK54" i="26"/>
  <c r="AM54" i="26"/>
  <c r="AO54" i="26"/>
  <c r="AQ54" i="26"/>
  <c r="AS54" i="26"/>
  <c r="AW54" i="26"/>
  <c r="AY54" i="26"/>
  <c r="BA54" i="26"/>
  <c r="BC54" i="26"/>
  <c r="BE54" i="26"/>
  <c r="BG54" i="26"/>
  <c r="BI54" i="26"/>
  <c r="BK54" i="26"/>
  <c r="BM54" i="26"/>
  <c r="BO54" i="26"/>
  <c r="BQ54" i="26"/>
  <c r="BS54" i="26"/>
  <c r="BW54" i="26"/>
  <c r="BY54" i="26"/>
  <c r="CA54" i="26"/>
  <c r="CC54" i="26"/>
  <c r="CE54" i="26"/>
  <c r="CG54" i="26"/>
  <c r="CI54" i="26"/>
  <c r="CJ54" i="26"/>
  <c r="CJ57" i="26" s="1"/>
  <c r="CK54" i="26"/>
  <c r="CM54" i="26"/>
  <c r="CO54" i="26"/>
  <c r="CQ54" i="26"/>
  <c r="CS54" i="26"/>
  <c r="CW54" i="26"/>
  <c r="CY54" i="26"/>
  <c r="DA54" i="26"/>
  <c r="DC54" i="26"/>
  <c r="DE54" i="26"/>
  <c r="DG54" i="26"/>
  <c r="DI54" i="26"/>
  <c r="DK54" i="26"/>
  <c r="DM54" i="26"/>
  <c r="DO54" i="26"/>
  <c r="DQ54" i="26"/>
  <c r="DS54" i="26"/>
  <c r="DW54" i="26"/>
  <c r="DY54" i="26"/>
  <c r="EA54" i="26"/>
  <c r="EC54" i="26"/>
  <c r="EE54" i="26"/>
  <c r="EG54" i="26"/>
  <c r="EI54" i="26"/>
  <c r="EK54" i="26"/>
  <c r="EM54" i="26"/>
  <c r="EO54" i="26"/>
  <c r="EQ54" i="26"/>
  <c r="ES54" i="26"/>
  <c r="EW54" i="26"/>
  <c r="EY54" i="26"/>
  <c r="FA54" i="26"/>
  <c r="FC54" i="26"/>
  <c r="FE54" i="26"/>
  <c r="FG54" i="26"/>
  <c r="FI54" i="26"/>
  <c r="FK54" i="26"/>
  <c r="FM54" i="26"/>
  <c r="FO54" i="26"/>
  <c r="FQ54" i="26"/>
  <c r="FS54" i="26"/>
  <c r="FW54" i="26"/>
  <c r="FY54" i="26"/>
  <c r="GA54" i="26"/>
  <c r="GC54" i="26"/>
  <c r="GE54" i="26"/>
  <c r="GG54" i="26"/>
  <c r="GI54" i="26"/>
  <c r="W55" i="26"/>
  <c r="W57" i="26" s="1"/>
  <c r="Y55" i="26"/>
  <c r="Y59" i="26" s="1"/>
  <c r="AA55" i="26"/>
  <c r="AA57" i="26" s="1"/>
  <c r="AC55" i="26"/>
  <c r="AE55" i="26"/>
  <c r="AG55" i="26"/>
  <c r="AI55" i="26"/>
  <c r="AK55" i="26"/>
  <c r="AM55" i="26"/>
  <c r="AO55" i="26"/>
  <c r="AQ55" i="26"/>
  <c r="AS55" i="26"/>
  <c r="AW55" i="26"/>
  <c r="AY55" i="26"/>
  <c r="BA55" i="26"/>
  <c r="BC55" i="26"/>
  <c r="BE55" i="26"/>
  <c r="BG55" i="26"/>
  <c r="BI55" i="26"/>
  <c r="BK55" i="26"/>
  <c r="BM55" i="26"/>
  <c r="BO55" i="26"/>
  <c r="BQ55" i="26"/>
  <c r="BS55" i="26"/>
  <c r="BW55" i="26"/>
  <c r="BY55" i="26"/>
  <c r="CA55" i="26"/>
  <c r="CC55" i="26"/>
  <c r="CE55" i="26"/>
  <c r="CG55" i="26"/>
  <c r="CI55" i="26"/>
  <c r="CK55" i="26"/>
  <c r="CM55" i="26"/>
  <c r="CO55" i="26"/>
  <c r="CQ55" i="26"/>
  <c r="CS55" i="26"/>
  <c r="CW55" i="26"/>
  <c r="CY55" i="26"/>
  <c r="DA55" i="26"/>
  <c r="DC55" i="26"/>
  <c r="DE55" i="26"/>
  <c r="DG55" i="26"/>
  <c r="DI55" i="26"/>
  <c r="DK55" i="26"/>
  <c r="DM55" i="26"/>
  <c r="DO55" i="26"/>
  <c r="DQ55" i="26"/>
  <c r="DS55" i="26"/>
  <c r="DW55" i="26"/>
  <c r="DY55" i="26"/>
  <c r="EA55" i="26"/>
  <c r="EC55" i="26"/>
  <c r="EE55" i="26"/>
  <c r="EG55" i="26"/>
  <c r="EI55" i="26"/>
  <c r="EK55" i="26"/>
  <c r="EM55" i="26"/>
  <c r="EO55" i="26"/>
  <c r="EQ55" i="26"/>
  <c r="ES55" i="26"/>
  <c r="EW55" i="26"/>
  <c r="EY55" i="26"/>
  <c r="FA55" i="26"/>
  <c r="FC55" i="26"/>
  <c r="FE55" i="26"/>
  <c r="FG55" i="26"/>
  <c r="FI55" i="26"/>
  <c r="FK55" i="26"/>
  <c r="FM55" i="26"/>
  <c r="FO55" i="26"/>
  <c r="FQ55" i="26"/>
  <c r="FS55" i="26"/>
  <c r="FW55" i="26"/>
  <c r="FY55" i="26"/>
  <c r="GA55" i="26"/>
  <c r="GC55" i="26"/>
  <c r="GE55" i="26"/>
  <c r="GG55" i="26"/>
  <c r="GI55" i="26"/>
  <c r="AE56" i="26"/>
  <c r="AG56" i="26"/>
  <c r="AI56" i="26"/>
  <c r="AK56" i="26"/>
  <c r="AM56" i="26"/>
  <c r="AO56" i="26"/>
  <c r="AQ56" i="26"/>
  <c r="AS56" i="26"/>
  <c r="AS59" i="26" s="1"/>
  <c r="AW56" i="26"/>
  <c r="AY56" i="26"/>
  <c r="BA56" i="26"/>
  <c r="BC56" i="26"/>
  <c r="BE56" i="26"/>
  <c r="BG56" i="26"/>
  <c r="BI56" i="26"/>
  <c r="BK56" i="26"/>
  <c r="BM56" i="26"/>
  <c r="BO56" i="26"/>
  <c r="BQ56" i="26"/>
  <c r="BS56" i="26"/>
  <c r="BW56" i="26"/>
  <c r="BY56" i="26"/>
  <c r="CA56" i="26"/>
  <c r="CC56" i="26"/>
  <c r="CE56" i="26"/>
  <c r="CG56" i="26"/>
  <c r="CI56" i="26"/>
  <c r="CK56" i="26"/>
  <c r="CM56" i="26"/>
  <c r="CO56" i="26"/>
  <c r="CQ56" i="26"/>
  <c r="CS56" i="26"/>
  <c r="CW56" i="26"/>
  <c r="CY56" i="26"/>
  <c r="DA56" i="26"/>
  <c r="DC56" i="26"/>
  <c r="DE56" i="26"/>
  <c r="DG56" i="26"/>
  <c r="DI56" i="26"/>
  <c r="DK56" i="26"/>
  <c r="DM56" i="26"/>
  <c r="DO56" i="26"/>
  <c r="DQ56" i="26"/>
  <c r="DS56" i="26"/>
  <c r="DW56" i="26"/>
  <c r="DY56" i="26"/>
  <c r="EA56" i="26"/>
  <c r="EC56" i="26"/>
  <c r="EE56" i="26"/>
  <c r="EG56" i="26"/>
  <c r="EI56" i="26"/>
  <c r="EK56" i="26"/>
  <c r="EM56" i="26"/>
  <c r="EO56" i="26"/>
  <c r="EQ56" i="26"/>
  <c r="ES56" i="26"/>
  <c r="EW56" i="26"/>
  <c r="EY56" i="26"/>
  <c r="FA56" i="26"/>
  <c r="FC56" i="26"/>
  <c r="FE56" i="26"/>
  <c r="FG56" i="26"/>
  <c r="FI56" i="26"/>
  <c r="FK56" i="26"/>
  <c r="FM56" i="26"/>
  <c r="FO56" i="26"/>
  <c r="FQ56" i="26"/>
  <c r="FS56" i="26"/>
  <c r="FW56" i="26"/>
  <c r="FY56" i="26"/>
  <c r="GA56" i="26"/>
  <c r="GC56" i="26"/>
  <c r="GE56" i="26"/>
  <c r="GG56" i="26"/>
  <c r="GI56" i="26"/>
  <c r="GK59" i="26"/>
  <c r="GM59" i="26"/>
  <c r="GO59" i="26"/>
  <c r="GQ59" i="26"/>
  <c r="GS59" i="26"/>
  <c r="GW59" i="26"/>
  <c r="GY59" i="26"/>
  <c r="HA59" i="26"/>
  <c r="HC59" i="26"/>
  <c r="HE59" i="26"/>
  <c r="HG59" i="26"/>
  <c r="HI59" i="26"/>
  <c r="HK59" i="26"/>
  <c r="CA78" i="26" l="1"/>
  <c r="CC78" i="26" s="1"/>
  <c r="W59" i="26"/>
  <c r="CU55" i="26"/>
  <c r="FS59" i="26"/>
  <c r="AV15" i="26"/>
  <c r="BV15" i="26" s="1"/>
  <c r="CV15" i="26" s="1"/>
  <c r="DV15" i="26" s="1"/>
  <c r="EV15" i="26" s="1"/>
  <c r="FV15" i="26" s="1"/>
  <c r="GV15" i="26" s="1"/>
  <c r="FV56" i="26"/>
  <c r="DG78" i="26"/>
  <c r="DI78" i="26" s="1"/>
  <c r="DK78" i="26" s="1"/>
  <c r="DM78" i="26" s="1"/>
  <c r="ES59" i="26"/>
  <c r="CK59" i="26"/>
  <c r="BO57" i="26"/>
  <c r="AY57" i="26"/>
  <c r="CE78" i="26"/>
  <c r="CG78" i="26" s="1"/>
  <c r="CI78" i="26" s="1"/>
  <c r="CK78" i="26" s="1"/>
  <c r="CM78" i="26" s="1"/>
  <c r="CO78" i="26" s="1"/>
  <c r="CQ78" i="26" s="1"/>
  <c r="CS78" i="26" s="1"/>
  <c r="HN14" i="26"/>
  <c r="CV56" i="26"/>
  <c r="DU56" i="26" s="1"/>
  <c r="BG57" i="26"/>
  <c r="AO57" i="26"/>
  <c r="AG57" i="26"/>
  <c r="DE59" i="26"/>
  <c r="CV57" i="26"/>
  <c r="D58" i="26"/>
  <c r="GU56" i="26"/>
  <c r="GC57" i="26"/>
  <c r="ES57" i="26"/>
  <c r="EK57" i="26"/>
  <c r="EC57" i="26"/>
  <c r="CS57" i="26"/>
  <c r="CK57" i="26"/>
  <c r="GU55" i="26"/>
  <c r="AA59" i="26"/>
  <c r="GE57" i="26"/>
  <c r="FE59" i="26"/>
  <c r="EM57" i="26"/>
  <c r="EE57" i="26"/>
  <c r="DW57" i="26"/>
  <c r="CE57" i="26"/>
  <c r="BW57" i="26"/>
  <c r="AM59" i="26"/>
  <c r="GC59" i="26"/>
  <c r="FS57" i="26"/>
  <c r="EK59" i="26"/>
  <c r="EC59" i="26"/>
  <c r="DS57" i="26"/>
  <c r="CS59" i="26"/>
  <c r="CC59" i="26"/>
  <c r="BS59" i="26"/>
  <c r="BK59" i="26"/>
  <c r="AK59" i="26"/>
  <c r="GI57" i="26"/>
  <c r="GA57" i="26"/>
  <c r="FQ57" i="26"/>
  <c r="FI57" i="26"/>
  <c r="FA57" i="26"/>
  <c r="EQ57" i="26"/>
  <c r="EI57" i="26"/>
  <c r="EA57" i="26"/>
  <c r="DQ57" i="26"/>
  <c r="DI57" i="26"/>
  <c r="DA57" i="26"/>
  <c r="CQ57" i="26"/>
  <c r="EU54" i="26"/>
  <c r="FU56" i="26"/>
  <c r="FU57" i="26" s="1"/>
  <c r="GG57" i="26"/>
  <c r="FY57" i="26"/>
  <c r="FO57" i="26"/>
  <c r="FG57" i="26"/>
  <c r="EY57" i="26"/>
  <c r="EO57" i="26"/>
  <c r="EG57" i="26"/>
  <c r="DY57" i="26"/>
  <c r="DO57" i="26"/>
  <c r="DG57" i="26"/>
  <c r="CY57" i="26"/>
  <c r="CO57" i="26"/>
  <c r="CI57" i="26"/>
  <c r="CA57" i="26"/>
  <c r="BQ57" i="26"/>
  <c r="BI57" i="26"/>
  <c r="BA57" i="26"/>
  <c r="AQ57" i="26"/>
  <c r="AI57" i="26"/>
  <c r="EU55" i="26"/>
  <c r="FV54" i="26"/>
  <c r="CB78" i="26"/>
  <c r="CD78" i="26" s="1"/>
  <c r="CF78" i="26" s="1"/>
  <c r="CH78" i="26" s="1"/>
  <c r="CJ78" i="26" s="1"/>
  <c r="CL78" i="26" s="1"/>
  <c r="CN78" i="26" s="1"/>
  <c r="CP78" i="26" s="1"/>
  <c r="CR78" i="26" s="1"/>
  <c r="CT78" i="26" s="1"/>
  <c r="CX78" i="26" s="1"/>
  <c r="CZ78" i="26" s="1"/>
  <c r="DB78" i="26" s="1"/>
  <c r="DD78" i="26" s="1"/>
  <c r="DF78" i="26" s="1"/>
  <c r="DH78" i="26" s="1"/>
  <c r="DJ78" i="26" s="1"/>
  <c r="DL78" i="26" s="1"/>
  <c r="DN78" i="26" s="1"/>
  <c r="DP78" i="26" s="1"/>
  <c r="DR78" i="26" s="1"/>
  <c r="DT78" i="26" s="1"/>
  <c r="DX78" i="26" s="1"/>
  <c r="DZ78" i="26" s="1"/>
  <c r="EB78" i="26" s="1"/>
  <c r="ED78" i="26" s="1"/>
  <c r="EF78" i="26" s="1"/>
  <c r="EH78" i="26" s="1"/>
  <c r="EJ78" i="26" s="1"/>
  <c r="EL78" i="26" s="1"/>
  <c r="EN78" i="26" s="1"/>
  <c r="EP78" i="26" s="1"/>
  <c r="ER78" i="26" s="1"/>
  <c r="ET78" i="26" s="1"/>
  <c r="EX78" i="26" s="1"/>
  <c r="EZ78" i="26" s="1"/>
  <c r="FB78" i="26" s="1"/>
  <c r="FD78" i="26" s="1"/>
  <c r="FF78" i="26" s="1"/>
  <c r="FH78" i="26" s="1"/>
  <c r="FJ78" i="26" s="1"/>
  <c r="FL78" i="26" s="1"/>
  <c r="FN78" i="26" s="1"/>
  <c r="FP78" i="26" s="1"/>
  <c r="FR78" i="26" s="1"/>
  <c r="FT78" i="26" s="1"/>
  <c r="FX78" i="26" s="1"/>
  <c r="FZ78" i="26" s="1"/>
  <c r="GB78" i="26" s="1"/>
  <c r="GD78" i="26" s="1"/>
  <c r="GF78" i="26" s="1"/>
  <c r="GH78" i="26" s="1"/>
  <c r="GJ78" i="26" s="1"/>
  <c r="GL78" i="26" s="1"/>
  <c r="GN78" i="26" s="1"/>
  <c r="GP78" i="26" s="1"/>
  <c r="GR78" i="26" s="1"/>
  <c r="GT78" i="26" s="1"/>
  <c r="GX78" i="26" s="1"/>
  <c r="GZ78" i="26" s="1"/>
  <c r="HB78" i="26" s="1"/>
  <c r="HD78" i="26" s="1"/>
  <c r="HF78" i="26" s="1"/>
  <c r="HH78" i="26" s="1"/>
  <c r="HJ78" i="26" s="1"/>
  <c r="HL78" i="26" s="1"/>
  <c r="CG57" i="26"/>
  <c r="BY57" i="26"/>
  <c r="BV56" i="26"/>
  <c r="DU55" i="26"/>
  <c r="DO78" i="26"/>
  <c r="DQ78" i="26" s="1"/>
  <c r="DS78" i="26" s="1"/>
  <c r="DW78" i="26" s="1"/>
  <c r="DY78" i="26" s="1"/>
  <c r="EA78" i="26" s="1"/>
  <c r="EC78" i="26" s="1"/>
  <c r="EE78" i="26" s="1"/>
  <c r="EG78" i="26" s="1"/>
  <c r="EI78" i="26" s="1"/>
  <c r="EK78" i="26" s="1"/>
  <c r="EM78" i="26" s="1"/>
  <c r="EO78" i="26" s="1"/>
  <c r="EQ78" i="26" s="1"/>
  <c r="ES78" i="26" s="1"/>
  <c r="EW78" i="26" s="1"/>
  <c r="EY78" i="26" s="1"/>
  <c r="FA78" i="26" s="1"/>
  <c r="FC78" i="26" s="1"/>
  <c r="FE78" i="26" s="1"/>
  <c r="FG78" i="26" s="1"/>
  <c r="FI78" i="26" s="1"/>
  <c r="FK78" i="26" s="1"/>
  <c r="FM78" i="26" s="1"/>
  <c r="FO78" i="26" s="1"/>
  <c r="FQ78" i="26" s="1"/>
  <c r="FS78" i="26" s="1"/>
  <c r="FW78" i="26" s="1"/>
  <c r="FY78" i="26" s="1"/>
  <c r="GA78" i="26" s="1"/>
  <c r="GC78" i="26" s="1"/>
  <c r="GE78" i="26" s="1"/>
  <c r="GG78" i="26" s="1"/>
  <c r="GI78" i="26" s="1"/>
  <c r="GK78" i="26" s="1"/>
  <c r="GM78" i="26" s="1"/>
  <c r="GO78" i="26" s="1"/>
  <c r="GQ78" i="26" s="1"/>
  <c r="GS78" i="26" s="1"/>
  <c r="GW78" i="26" s="1"/>
  <c r="GY78" i="26" s="1"/>
  <c r="HA78" i="26" s="1"/>
  <c r="HC78" i="26" s="1"/>
  <c r="HE78" i="26" s="1"/>
  <c r="HG78" i="26" s="1"/>
  <c r="HI78" i="26" s="1"/>
  <c r="HK78" i="26" s="1"/>
  <c r="CU54" i="26"/>
  <c r="DU54" i="26"/>
  <c r="BM57" i="26"/>
  <c r="BE57" i="26"/>
  <c r="AW57" i="26"/>
  <c r="AM57" i="26"/>
  <c r="FW59" i="26"/>
  <c r="FW57" i="26"/>
  <c r="CM59" i="26"/>
  <c r="CM57" i="26"/>
  <c r="AV56" i="26"/>
  <c r="V56" i="26"/>
  <c r="FK59" i="26"/>
  <c r="FK57" i="26"/>
  <c r="FC59" i="26"/>
  <c r="FC57" i="26"/>
  <c r="DK59" i="26"/>
  <c r="DK57" i="26"/>
  <c r="DC59" i="26"/>
  <c r="DC57" i="26"/>
  <c r="AC59" i="26"/>
  <c r="AC57" i="26"/>
  <c r="CC57" i="26"/>
  <c r="BS57" i="26"/>
  <c r="BK57" i="26"/>
  <c r="BC57" i="26"/>
  <c r="AS57" i="26"/>
  <c r="AK57" i="26"/>
  <c r="FM57" i="26"/>
  <c r="FE57" i="26"/>
  <c r="EW57" i="26"/>
  <c r="DM57" i="26"/>
  <c r="DE57" i="26"/>
  <c r="CW57" i="26"/>
  <c r="FQ59" i="26"/>
  <c r="FA59" i="26"/>
  <c r="EA59" i="26"/>
  <c r="DA59" i="26"/>
  <c r="CQ59" i="26"/>
  <c r="CI59" i="26"/>
  <c r="BQ59" i="26"/>
  <c r="BA59" i="26"/>
  <c r="AI59" i="26"/>
  <c r="FM59" i="26"/>
  <c r="EW59" i="26"/>
  <c r="CW59" i="26"/>
  <c r="CE59" i="26"/>
  <c r="AE59" i="26"/>
  <c r="AE57" i="26"/>
  <c r="AE58" i="26" s="1"/>
  <c r="AG58" i="26" s="1"/>
  <c r="GI59" i="26"/>
  <c r="DQ59" i="26"/>
  <c r="FY59" i="26"/>
  <c r="FO59" i="26"/>
  <c r="EY59" i="26"/>
  <c r="DY59" i="26"/>
  <c r="DG59" i="26"/>
  <c r="CY59" i="26"/>
  <c r="CO59" i="26"/>
  <c r="CG59" i="26"/>
  <c r="BY59" i="26"/>
  <c r="BO59" i="26"/>
  <c r="BG59" i="26"/>
  <c r="AY59" i="26"/>
  <c r="AO59" i="26"/>
  <c r="AG59" i="26"/>
  <c r="EM59" i="26"/>
  <c r="EE59" i="26"/>
  <c r="DW59" i="26"/>
  <c r="BW59" i="26"/>
  <c r="BM59" i="26"/>
  <c r="BE59" i="26"/>
  <c r="GG59" i="26"/>
  <c r="EI59" i="26"/>
  <c r="DO59" i="26"/>
  <c r="BI59" i="26"/>
  <c r="FI59" i="26"/>
  <c r="EO59" i="26"/>
  <c r="EG59" i="26"/>
  <c r="FG59" i="26"/>
  <c r="GA59" i="26"/>
  <c r="DI59" i="26"/>
  <c r="DS59" i="26"/>
  <c r="DM59" i="26"/>
  <c r="BC59" i="26"/>
  <c r="AW59" i="26"/>
  <c r="GE59" i="26"/>
  <c r="AQ59" i="26"/>
  <c r="EQ59" i="26"/>
  <c r="CA59" i="26"/>
  <c r="CV25" i="26"/>
  <c r="DU25" i="26" s="1"/>
  <c r="BV25" i="26"/>
  <c r="CU25" i="26" s="1"/>
  <c r="AV25" i="26"/>
  <c r="BU25" i="26" s="1"/>
  <c r="V25" i="26"/>
  <c r="AU25" i="26" s="1"/>
  <c r="D25" i="26"/>
  <c r="U25" i="26" s="1"/>
  <c r="DS22" i="26"/>
  <c r="DQ22" i="26"/>
  <c r="DO22" i="26"/>
  <c r="DM22" i="26"/>
  <c r="DK22" i="26"/>
  <c r="DI22" i="26"/>
  <c r="DG22" i="26"/>
  <c r="DE22" i="26"/>
  <c r="DC22" i="26"/>
  <c r="DA22" i="26"/>
  <c r="CY22" i="26"/>
  <c r="GV23" i="26"/>
  <c r="HM23" i="26" s="1"/>
  <c r="GV24" i="26"/>
  <c r="HM24" i="26" s="1"/>
  <c r="GV25" i="26"/>
  <c r="HM25" i="26" s="1"/>
  <c r="GV27" i="26"/>
  <c r="HM27" i="26" s="1"/>
  <c r="GV28" i="26"/>
  <c r="HM28" i="26" s="1"/>
  <c r="GV31" i="26"/>
  <c r="HM31" i="26" s="1"/>
  <c r="GV32" i="26"/>
  <c r="HM32" i="26" s="1"/>
  <c r="GV34" i="26"/>
  <c r="HM34" i="26" s="1"/>
  <c r="GV35" i="26"/>
  <c r="HM35" i="26" s="1"/>
  <c r="GV37" i="26"/>
  <c r="HM37" i="26" s="1"/>
  <c r="GV42" i="26"/>
  <c r="HM42" i="26" s="1"/>
  <c r="GV43" i="26"/>
  <c r="HM43" i="26" s="1"/>
  <c r="GV22" i="26"/>
  <c r="HM22" i="26" s="1"/>
  <c r="FV43" i="26"/>
  <c r="GU43" i="26" s="1"/>
  <c r="FV34" i="26"/>
  <c r="GU34" i="26" s="1"/>
  <c r="FV31" i="26"/>
  <c r="GU31" i="26" s="1"/>
  <c r="FV28" i="26"/>
  <c r="GU28" i="26" s="1"/>
  <c r="FV27" i="26"/>
  <c r="GU27" i="26" s="1"/>
  <c r="FV25" i="26"/>
  <c r="GU25" i="26" s="1"/>
  <c r="FV23" i="26"/>
  <c r="GU23" i="26" s="1"/>
  <c r="EV43" i="26"/>
  <c r="FU43" i="26" s="1"/>
  <c r="EV34" i="26"/>
  <c r="FU34" i="26" s="1"/>
  <c r="EV28" i="26"/>
  <c r="FU28" i="26" s="1"/>
  <c r="EV27" i="26"/>
  <c r="FU27" i="26" s="1"/>
  <c r="EV25" i="26"/>
  <c r="FU25" i="26" s="1"/>
  <c r="EV23" i="26"/>
  <c r="FU23" i="26" s="1"/>
  <c r="EW22" i="26"/>
  <c r="EW24" i="26"/>
  <c r="EW26" i="26"/>
  <c r="EW30" i="26"/>
  <c r="EW31" i="26"/>
  <c r="EW32" i="26"/>
  <c r="EW35" i="26"/>
  <c r="EW33" i="26" s="1"/>
  <c r="EW37" i="26"/>
  <c r="EW36" i="26" s="1"/>
  <c r="EW39" i="26"/>
  <c r="EW40" i="26"/>
  <c r="EW42" i="26"/>
  <c r="EW41" i="26" s="1"/>
  <c r="EW65" i="26"/>
  <c r="EW66" i="26" s="1"/>
  <c r="EK42" i="26"/>
  <c r="EI43" i="26"/>
  <c r="EI42" i="26"/>
  <c r="EG43" i="26"/>
  <c r="EG42" i="26"/>
  <c r="EE43" i="26"/>
  <c r="EE42" i="26"/>
  <c r="EC43" i="26"/>
  <c r="EC42" i="26"/>
  <c r="EA43" i="26"/>
  <c r="EA42" i="26"/>
  <c r="DY43" i="26"/>
  <c r="DY42" i="26"/>
  <c r="DW43" i="26"/>
  <c r="DW42" i="26"/>
  <c r="ES24" i="26"/>
  <c r="ES25" i="26" s="1"/>
  <c r="EQ24" i="26"/>
  <c r="EQ25" i="26" s="1"/>
  <c r="EO24" i="26"/>
  <c r="EO25" i="26" s="1"/>
  <c r="EM24" i="26"/>
  <c r="EM25" i="26" s="1"/>
  <c r="EA23" i="26"/>
  <c r="EA22" i="26"/>
  <c r="DY23" i="26"/>
  <c r="DY22" i="26"/>
  <c r="DW23" i="26"/>
  <c r="DW22" i="26"/>
  <c r="DV34" i="26"/>
  <c r="EU34" i="26" s="1"/>
  <c r="DV28" i="26"/>
  <c r="EU28" i="26" s="1"/>
  <c r="DS43" i="26"/>
  <c r="DS42" i="26"/>
  <c r="DQ43" i="26"/>
  <c r="DQ42" i="26"/>
  <c r="DO43" i="26"/>
  <c r="DO42" i="26"/>
  <c r="DM43" i="26"/>
  <c r="DM42" i="26"/>
  <c r="DK43" i="26"/>
  <c r="DK42" i="26"/>
  <c r="DI43" i="26"/>
  <c r="DI42" i="26"/>
  <c r="DG43" i="26"/>
  <c r="DG42" i="26"/>
  <c r="DE43" i="26"/>
  <c r="DE42" i="26"/>
  <c r="DC43" i="26"/>
  <c r="DC42" i="26"/>
  <c r="DA43" i="26"/>
  <c r="DA42" i="26"/>
  <c r="DS23" i="26"/>
  <c r="DQ23" i="26"/>
  <c r="DO23" i="26"/>
  <c r="DM23" i="26"/>
  <c r="DK23" i="26"/>
  <c r="DI23" i="26"/>
  <c r="DG23" i="26"/>
  <c r="DE23" i="26"/>
  <c r="DC23" i="26"/>
  <c r="CW22" i="26"/>
  <c r="CV34" i="26"/>
  <c r="DU34" i="26" s="1"/>
  <c r="CV28" i="26"/>
  <c r="DU28" i="26" s="1"/>
  <c r="CV24" i="26"/>
  <c r="DU24" i="26" s="1"/>
  <c r="CS22" i="26"/>
  <c r="CQ22" i="26"/>
  <c r="CO22" i="26"/>
  <c r="CM22" i="26"/>
  <c r="CK22" i="26"/>
  <c r="CI22" i="26"/>
  <c r="CG22" i="26"/>
  <c r="CE22" i="26"/>
  <c r="CC22" i="26"/>
  <c r="CA22" i="26"/>
  <c r="BY22" i="26"/>
  <c r="BW22" i="26"/>
  <c r="BV43" i="26"/>
  <c r="CU43" i="26" s="1"/>
  <c r="CU40" i="26"/>
  <c r="BV37" i="26"/>
  <c r="CU37" i="26" s="1"/>
  <c r="BV34" i="26"/>
  <c r="CU34" i="26" s="1"/>
  <c r="BV28" i="26"/>
  <c r="CU28" i="26" s="1"/>
  <c r="BV24" i="26"/>
  <c r="CU24" i="26" s="1"/>
  <c r="BV23" i="26"/>
  <c r="CU23" i="26" s="1"/>
  <c r="BS22" i="26"/>
  <c r="BQ22" i="26"/>
  <c r="BO22" i="26"/>
  <c r="BM22" i="26"/>
  <c r="BK22" i="26"/>
  <c r="BI22" i="26"/>
  <c r="BG22" i="26"/>
  <c r="BE22" i="26"/>
  <c r="BC22" i="26"/>
  <c r="BA22" i="26"/>
  <c r="AY22" i="26"/>
  <c r="AV43" i="26"/>
  <c r="BU40" i="26"/>
  <c r="AV37" i="26"/>
  <c r="BU37" i="26" s="1"/>
  <c r="AV34" i="26"/>
  <c r="BU34" i="26" s="1"/>
  <c r="AV28" i="26"/>
  <c r="BU28" i="26" s="1"/>
  <c r="AV24" i="26"/>
  <c r="BU24" i="26" s="1"/>
  <c r="AV23" i="26"/>
  <c r="BU23" i="26" s="1"/>
  <c r="V24" i="26"/>
  <c r="AU24" i="26" s="1"/>
  <c r="V28" i="26"/>
  <c r="AU28" i="26" s="1"/>
  <c r="V34" i="26"/>
  <c r="AU34" i="26" s="1"/>
  <c r="V37" i="26"/>
  <c r="AU37" i="26" s="1"/>
  <c r="AU40" i="26"/>
  <c r="V43" i="26"/>
  <c r="V22" i="26"/>
  <c r="AU22" i="26" s="1"/>
  <c r="AO23" i="26"/>
  <c r="AM23" i="26"/>
  <c r="E14" i="26"/>
  <c r="G14" i="26"/>
  <c r="I14" i="26"/>
  <c r="K14" i="26"/>
  <c r="M14" i="26"/>
  <c r="O14" i="26"/>
  <c r="Q14" i="26"/>
  <c r="S14" i="26"/>
  <c r="E15" i="26"/>
  <c r="E21" i="26"/>
  <c r="G21" i="26"/>
  <c r="I21" i="26"/>
  <c r="M21" i="26"/>
  <c r="O21" i="26"/>
  <c r="Q21" i="26"/>
  <c r="S21" i="26"/>
  <c r="K22" i="26"/>
  <c r="K23" i="26"/>
  <c r="D23" i="26" s="1"/>
  <c r="U23" i="26" s="1"/>
  <c r="K24" i="26"/>
  <c r="D24" i="26" s="1"/>
  <c r="U24" i="26" s="1"/>
  <c r="E26" i="26"/>
  <c r="G26" i="26"/>
  <c r="I26" i="26"/>
  <c r="K26" i="26"/>
  <c r="M26" i="26"/>
  <c r="O26" i="26"/>
  <c r="Q26" i="26"/>
  <c r="S26" i="26"/>
  <c r="E31" i="26"/>
  <c r="G31" i="26"/>
  <c r="I31" i="26"/>
  <c r="K31" i="26"/>
  <c r="M31" i="26"/>
  <c r="O31" i="26"/>
  <c r="Q31" i="26"/>
  <c r="S31" i="26"/>
  <c r="E33" i="26"/>
  <c r="G33" i="26"/>
  <c r="I33" i="26"/>
  <c r="K33" i="26"/>
  <c r="M33" i="26"/>
  <c r="O33" i="26"/>
  <c r="Q33" i="26"/>
  <c r="S33" i="26"/>
  <c r="E36" i="26"/>
  <c r="G36" i="26"/>
  <c r="I36" i="26"/>
  <c r="K36" i="26"/>
  <c r="M36" i="26"/>
  <c r="O36" i="26"/>
  <c r="Q36" i="26"/>
  <c r="S36" i="26"/>
  <c r="E38" i="26"/>
  <c r="G38" i="26"/>
  <c r="I38" i="26"/>
  <c r="K38" i="26"/>
  <c r="M38" i="26"/>
  <c r="O38" i="26"/>
  <c r="Q38" i="26"/>
  <c r="S38" i="26"/>
  <c r="E41" i="26"/>
  <c r="G41" i="26"/>
  <c r="I41" i="26"/>
  <c r="K41" i="26"/>
  <c r="M41" i="26"/>
  <c r="O41" i="26"/>
  <c r="Q41" i="26"/>
  <c r="S41" i="26"/>
  <c r="I59" i="26"/>
  <c r="K59" i="26"/>
  <c r="E58" i="26"/>
  <c r="E59" i="26"/>
  <c r="E60" i="26" s="1"/>
  <c r="G59" i="26"/>
  <c r="E67" i="26"/>
  <c r="F67" i="26"/>
  <c r="D27" i="26"/>
  <c r="U27" i="26" s="1"/>
  <c r="D28" i="26"/>
  <c r="U28" i="26" s="1"/>
  <c r="D30" i="26"/>
  <c r="U30" i="26" s="1"/>
  <c r="D32" i="26"/>
  <c r="U32" i="26" s="1"/>
  <c r="D34" i="26"/>
  <c r="U34" i="26" s="1"/>
  <c r="D35" i="26"/>
  <c r="U35" i="26" s="1"/>
  <c r="D37" i="26"/>
  <c r="U37" i="26" s="1"/>
  <c r="D39" i="26"/>
  <c r="U39" i="26" s="1"/>
  <c r="D40" i="26"/>
  <c r="U40" i="26" s="1"/>
  <c r="D42" i="26"/>
  <c r="U42" i="26" s="1"/>
  <c r="D43" i="26"/>
  <c r="HN55" i="26" l="1"/>
  <c r="AV57" i="26"/>
  <c r="EU57" i="26"/>
  <c r="DU57" i="26"/>
  <c r="HN56" i="26"/>
  <c r="FV57" i="26"/>
  <c r="HN54" i="26"/>
  <c r="GU54" i="26"/>
  <c r="GU57" i="26" s="1"/>
  <c r="FV60" i="26" s="1"/>
  <c r="BV57" i="26"/>
  <c r="CU56" i="26"/>
  <c r="CU57" i="26" s="1"/>
  <c r="V57" i="26"/>
  <c r="AI58" i="26"/>
  <c r="AK58" i="26" s="1"/>
  <c r="AM58" i="26" s="1"/>
  <c r="AO58" i="26" s="1"/>
  <c r="AQ58" i="26" s="1"/>
  <c r="AS58" i="26" s="1"/>
  <c r="AW58" i="26" s="1"/>
  <c r="AY58" i="26" s="1"/>
  <c r="BA58" i="26" s="1"/>
  <c r="BC58" i="26" s="1"/>
  <c r="BE58" i="26" s="1"/>
  <c r="BG58" i="26" s="1"/>
  <c r="BI58" i="26" s="1"/>
  <c r="BK58" i="26" s="1"/>
  <c r="BM58" i="26" s="1"/>
  <c r="BO58" i="26" s="1"/>
  <c r="BQ58" i="26" s="1"/>
  <c r="BS58" i="26" s="1"/>
  <c r="BW58" i="26" s="1"/>
  <c r="BY58" i="26" s="1"/>
  <c r="CA58" i="26" s="1"/>
  <c r="CC58" i="26" s="1"/>
  <c r="CE58" i="26" s="1"/>
  <c r="CG58" i="26" s="1"/>
  <c r="CI58" i="26" s="1"/>
  <c r="CK58" i="26" s="1"/>
  <c r="CM58" i="26" s="1"/>
  <c r="CO58" i="26" s="1"/>
  <c r="CQ58" i="26" s="1"/>
  <c r="CS58" i="26" s="1"/>
  <c r="CW58" i="26" s="1"/>
  <c r="CY58" i="26" s="1"/>
  <c r="DA58" i="26" s="1"/>
  <c r="DC58" i="26" s="1"/>
  <c r="DE58" i="26" s="1"/>
  <c r="DG58" i="26" s="1"/>
  <c r="DI58" i="26" s="1"/>
  <c r="DK58" i="26" s="1"/>
  <c r="DM58" i="26" s="1"/>
  <c r="DO58" i="26" s="1"/>
  <c r="DQ58" i="26" s="1"/>
  <c r="DS58" i="26" s="1"/>
  <c r="DW58" i="26" s="1"/>
  <c r="DY58" i="26" s="1"/>
  <c r="EA58" i="26" s="1"/>
  <c r="EC58" i="26" s="1"/>
  <c r="EE58" i="26" s="1"/>
  <c r="EG58" i="26" s="1"/>
  <c r="EI58" i="26" s="1"/>
  <c r="EK58" i="26" s="1"/>
  <c r="EM58" i="26" s="1"/>
  <c r="EO58" i="26" s="1"/>
  <c r="EQ58" i="26" s="1"/>
  <c r="ES58" i="26" s="1"/>
  <c r="EW58" i="26" s="1"/>
  <c r="EY58" i="26" s="1"/>
  <c r="FA58" i="26" s="1"/>
  <c r="FC58" i="26" s="1"/>
  <c r="FE58" i="26" s="1"/>
  <c r="FG58" i="26" s="1"/>
  <c r="FI58" i="26" s="1"/>
  <c r="FK58" i="26" s="1"/>
  <c r="FM58" i="26" s="1"/>
  <c r="FO58" i="26" s="1"/>
  <c r="FQ58" i="26" s="1"/>
  <c r="FS58" i="26" s="1"/>
  <c r="FW58" i="26" s="1"/>
  <c r="FY58" i="26" s="1"/>
  <c r="GA58" i="26" s="1"/>
  <c r="GC58" i="26" s="1"/>
  <c r="GE58" i="26" s="1"/>
  <c r="GG58" i="26" s="1"/>
  <c r="GI58" i="26" s="1"/>
  <c r="GK58" i="26" s="1"/>
  <c r="GM58" i="26" s="1"/>
  <c r="GO58" i="26" s="1"/>
  <c r="GQ58" i="26" s="1"/>
  <c r="GS58" i="26" s="1"/>
  <c r="GW58" i="26" s="1"/>
  <c r="GY58" i="26" s="1"/>
  <c r="HA58" i="26" s="1"/>
  <c r="HC58" i="26" s="1"/>
  <c r="HE58" i="26" s="1"/>
  <c r="HG58" i="26" s="1"/>
  <c r="HI58" i="26" s="1"/>
  <c r="HK58" i="26" s="1"/>
  <c r="HQ34" i="26"/>
  <c r="HQ28" i="26"/>
  <c r="HQ25" i="26"/>
  <c r="CV23" i="26"/>
  <c r="DU23" i="26" s="1"/>
  <c r="HN34" i="26"/>
  <c r="HN28" i="26"/>
  <c r="DV24" i="26"/>
  <c r="EU24" i="26" s="1"/>
  <c r="EW38" i="26"/>
  <c r="DV23" i="26"/>
  <c r="EU23" i="26" s="1"/>
  <c r="DV25" i="26"/>
  <c r="HN25" i="26" s="1"/>
  <c r="CV43" i="26"/>
  <c r="DU43" i="26" s="1"/>
  <c r="EW21" i="26"/>
  <c r="DV43" i="26"/>
  <c r="EU43" i="26" s="1"/>
  <c r="BV22" i="26"/>
  <c r="CU22" i="26" s="1"/>
  <c r="AV22" i="26"/>
  <c r="BU22" i="26" s="1"/>
  <c r="O44" i="26"/>
  <c r="G44" i="26"/>
  <c r="O59" i="26"/>
  <c r="V23" i="26"/>
  <c r="AU23" i="26" s="1"/>
  <c r="G15" i="26"/>
  <c r="I15" i="26" s="1"/>
  <c r="K15" i="26" s="1"/>
  <c r="M15" i="26" s="1"/>
  <c r="O15" i="26" s="1"/>
  <c r="Q15" i="26" s="1"/>
  <c r="S15" i="26" s="1"/>
  <c r="S44" i="26"/>
  <c r="K44" i="26"/>
  <c r="G60" i="26"/>
  <c r="I60" i="26" s="1"/>
  <c r="K60" i="26" s="1"/>
  <c r="Q44" i="26"/>
  <c r="I44" i="26"/>
  <c r="G58" i="26"/>
  <c r="I58" i="26" s="1"/>
  <c r="K58" i="26" s="1"/>
  <c r="S59" i="26"/>
  <c r="Q59" i="26"/>
  <c r="E46" i="26"/>
  <c r="D31" i="26"/>
  <c r="U31" i="26" s="1"/>
  <c r="Q46" i="26"/>
  <c r="I46" i="26"/>
  <c r="M46" i="26"/>
  <c r="H67" i="26"/>
  <c r="J67" i="26" s="1"/>
  <c r="L67" i="26" s="1"/>
  <c r="N67" i="26" s="1"/>
  <c r="P67" i="26" s="1"/>
  <c r="R67" i="26" s="1"/>
  <c r="T67" i="26" s="1"/>
  <c r="G67" i="26"/>
  <c r="I67" i="26" s="1"/>
  <c r="K67" i="26" s="1"/>
  <c r="M67" i="26" s="1"/>
  <c r="O67" i="26" s="1"/>
  <c r="Q67" i="26" s="1"/>
  <c r="S67" i="26" s="1"/>
  <c r="M59" i="26"/>
  <c r="G46" i="26"/>
  <c r="D22" i="26"/>
  <c r="U22" i="26" s="1"/>
  <c r="U44" i="26" s="1"/>
  <c r="K21" i="26"/>
  <c r="M44" i="26"/>
  <c r="O46" i="26"/>
  <c r="S46" i="26"/>
  <c r="DU60" i="26" l="1"/>
  <c r="HN57" i="26"/>
  <c r="V58" i="26"/>
  <c r="AV58" i="26" s="1"/>
  <c r="BV58" i="26" s="1"/>
  <c r="CV58" i="26" s="1"/>
  <c r="DV58" i="26" s="1"/>
  <c r="EV58" i="26" s="1"/>
  <c r="FV58" i="26" s="1"/>
  <c r="GV58" i="26" s="1"/>
  <c r="HQ43" i="26"/>
  <c r="HN43" i="26"/>
  <c r="HQ23" i="26"/>
  <c r="HN23" i="26"/>
  <c r="EW46" i="26"/>
  <c r="EW44" i="26"/>
  <c r="M60" i="26"/>
  <c r="O60" i="26" s="1"/>
  <c r="Q60" i="26" s="1"/>
  <c r="S60" i="26" s="1"/>
  <c r="W60" i="26" s="1"/>
  <c r="Y60" i="26" s="1"/>
  <c r="AA60" i="26" s="1"/>
  <c r="AC60" i="26" s="1"/>
  <c r="AE60" i="26" s="1"/>
  <c r="AG60" i="26" s="1"/>
  <c r="AI60" i="26" s="1"/>
  <c r="AK60" i="26" s="1"/>
  <c r="AM60" i="26" s="1"/>
  <c r="AO60" i="26" s="1"/>
  <c r="AQ60" i="26" s="1"/>
  <c r="AS60" i="26" s="1"/>
  <c r="AW60" i="26" s="1"/>
  <c r="AY60" i="26" s="1"/>
  <c r="BA60" i="26" s="1"/>
  <c r="BC60" i="26" s="1"/>
  <c r="BE60" i="26" s="1"/>
  <c r="BG60" i="26" s="1"/>
  <c r="BI60" i="26" s="1"/>
  <c r="BK60" i="26" s="1"/>
  <c r="BM60" i="26" s="1"/>
  <c r="BO60" i="26" s="1"/>
  <c r="BQ60" i="26" s="1"/>
  <c r="BS60" i="26" s="1"/>
  <c r="BW60" i="26" s="1"/>
  <c r="BY60" i="26" s="1"/>
  <c r="CA60" i="26" s="1"/>
  <c r="CC60" i="26" s="1"/>
  <c r="CE60" i="26" s="1"/>
  <c r="CG60" i="26" s="1"/>
  <c r="CI60" i="26" s="1"/>
  <c r="CK60" i="26" s="1"/>
  <c r="CM60" i="26" s="1"/>
  <c r="CO60" i="26" s="1"/>
  <c r="CQ60" i="26" s="1"/>
  <c r="CS60" i="26" s="1"/>
  <c r="CW60" i="26" s="1"/>
  <c r="CY60" i="26" s="1"/>
  <c r="DA60" i="26" s="1"/>
  <c r="DC60" i="26" s="1"/>
  <c r="DE60" i="26" s="1"/>
  <c r="DG60" i="26" s="1"/>
  <c r="DI60" i="26" s="1"/>
  <c r="DK60" i="26" s="1"/>
  <c r="DM60" i="26" s="1"/>
  <c r="DO60" i="26" s="1"/>
  <c r="DQ60" i="26" s="1"/>
  <c r="DS60" i="26" s="1"/>
  <c r="DW60" i="26" s="1"/>
  <c r="DY60" i="26" s="1"/>
  <c r="EA60" i="26" s="1"/>
  <c r="EC60" i="26" s="1"/>
  <c r="EE60" i="26" s="1"/>
  <c r="EG60" i="26" s="1"/>
  <c r="EI60" i="26" s="1"/>
  <c r="EK60" i="26" s="1"/>
  <c r="EM60" i="26" s="1"/>
  <c r="EO60" i="26" s="1"/>
  <c r="EQ60" i="26" s="1"/>
  <c r="ES60" i="26" s="1"/>
  <c r="EW60" i="26" s="1"/>
  <c r="EY60" i="26" s="1"/>
  <c r="FA60" i="26" s="1"/>
  <c r="FC60" i="26" s="1"/>
  <c r="FE60" i="26" s="1"/>
  <c r="FG60" i="26" s="1"/>
  <c r="FI60" i="26" s="1"/>
  <c r="FK60" i="26" s="1"/>
  <c r="FM60" i="26" s="1"/>
  <c r="FO60" i="26" s="1"/>
  <c r="FQ60" i="26" s="1"/>
  <c r="FS60" i="26" s="1"/>
  <c r="FW60" i="26" s="1"/>
  <c r="FY60" i="26" s="1"/>
  <c r="GA60" i="26" s="1"/>
  <c r="GC60" i="26" s="1"/>
  <c r="GE60" i="26" s="1"/>
  <c r="GG60" i="26" s="1"/>
  <c r="GI60" i="26" s="1"/>
  <c r="GK60" i="26" s="1"/>
  <c r="GM60" i="26" s="1"/>
  <c r="GO60" i="26" s="1"/>
  <c r="GQ60" i="26" s="1"/>
  <c r="GS60" i="26" s="1"/>
  <c r="GW60" i="26" s="1"/>
  <c r="GY60" i="26" s="1"/>
  <c r="HA60" i="26" s="1"/>
  <c r="HC60" i="26" s="1"/>
  <c r="HE60" i="26" s="1"/>
  <c r="HG60" i="26" s="1"/>
  <c r="HI60" i="26" s="1"/>
  <c r="HK60" i="26" s="1"/>
  <c r="D44" i="26"/>
  <c r="E44" i="26"/>
  <c r="E45" i="26" s="1"/>
  <c r="G45" i="26" s="1"/>
  <c r="I45" i="26" s="1"/>
  <c r="M58" i="26"/>
  <c r="O58" i="26" s="1"/>
  <c r="Q58" i="26" s="1"/>
  <c r="S58" i="26" s="1"/>
  <c r="W58" i="26" s="1"/>
  <c r="Y58" i="26" s="1"/>
  <c r="AA58" i="26" s="1"/>
  <c r="AC58" i="26" s="1"/>
  <c r="K46" i="26"/>
  <c r="D45" i="26" l="1"/>
  <c r="D76" i="26"/>
  <c r="K45" i="26"/>
  <c r="M45" i="26" s="1"/>
  <c r="O45" i="26" s="1"/>
  <c r="Q45" i="26" s="1"/>
  <c r="S45" i="26" s="1"/>
  <c r="D77" i="26" l="1"/>
  <c r="D78" i="26" s="1"/>
  <c r="AI31" i="26"/>
  <c r="AG31" i="26"/>
  <c r="AE31" i="26"/>
  <c r="AC31" i="26"/>
  <c r="AA31" i="26"/>
  <c r="Y31" i="26"/>
  <c r="W31" i="26"/>
  <c r="AF37" i="26"/>
  <c r="AD27" i="26"/>
  <c r="AB32" i="26"/>
  <c r="AD22" i="26"/>
  <c r="W14" i="26" l="1"/>
  <c r="Y14" i="26"/>
  <c r="AA14" i="26"/>
  <c r="AC14" i="26"/>
  <c r="W36" i="26"/>
  <c r="Y36" i="26"/>
  <c r="AA36" i="26"/>
  <c r="AC36" i="26"/>
  <c r="AD36" i="26"/>
  <c r="W41" i="26"/>
  <c r="Y41" i="26"/>
  <c r="AA41" i="26"/>
  <c r="AC41" i="26"/>
  <c r="W38" i="26"/>
  <c r="Y38" i="26"/>
  <c r="AA38" i="26"/>
  <c r="AC38" i="26"/>
  <c r="W33" i="26"/>
  <c r="Y33" i="26"/>
  <c r="AA33" i="26"/>
  <c r="AC33" i="26"/>
  <c r="W26" i="26"/>
  <c r="Y26" i="26"/>
  <c r="AA26" i="26"/>
  <c r="AC26" i="26"/>
  <c r="AD26" i="26"/>
  <c r="W21" i="26"/>
  <c r="Y21" i="26"/>
  <c r="AA21" i="26"/>
  <c r="AC21" i="26"/>
  <c r="AD21" i="26"/>
  <c r="AA46" i="26" l="1"/>
  <c r="X67" i="26"/>
  <c r="Z67" i="26" s="1"/>
  <c r="AB67" i="26" s="1"/>
  <c r="AD67" i="26" s="1"/>
  <c r="Y46" i="26"/>
  <c r="W15" i="26"/>
  <c r="Y15" i="26" s="1"/>
  <c r="AA15" i="26" s="1"/>
  <c r="AC15" i="26" s="1"/>
  <c r="W46" i="26"/>
  <c r="W67" i="26"/>
  <c r="Y67" i="26" s="1"/>
  <c r="AA67" i="26" s="1"/>
  <c r="AC67" i="26" s="1"/>
  <c r="AC46" i="26"/>
  <c r="AC44" i="26"/>
  <c r="Y44" i="26"/>
  <c r="AA44" i="26"/>
  <c r="W44" i="26"/>
  <c r="W45" i="26" s="1"/>
  <c r="Y45" i="26" l="1"/>
  <c r="AA45" i="26" s="1"/>
  <c r="AC45" i="26" s="1"/>
  <c r="AE67" i="26"/>
  <c r="C66" i="26"/>
  <c r="FA65" i="26"/>
  <c r="EY65" i="26"/>
  <c r="EY66" i="26" s="1"/>
  <c r="ES65" i="26"/>
  <c r="ES66" i="26" s="1"/>
  <c r="EQ65" i="26"/>
  <c r="EQ66" i="26" s="1"/>
  <c r="EO65" i="26"/>
  <c r="EO66" i="26" s="1"/>
  <c r="EM65" i="26"/>
  <c r="EM66" i="26" s="1"/>
  <c r="EK65" i="26"/>
  <c r="EK66" i="26" s="1"/>
  <c r="EI65" i="26"/>
  <c r="EI66" i="26" s="1"/>
  <c r="EG65" i="26"/>
  <c r="EG66" i="26" s="1"/>
  <c r="EE65" i="26"/>
  <c r="EE66" i="26" s="1"/>
  <c r="EC65" i="26"/>
  <c r="EC66" i="26" s="1"/>
  <c r="EA65" i="26"/>
  <c r="DY65" i="26"/>
  <c r="DY66" i="26" s="1"/>
  <c r="DW65" i="26"/>
  <c r="DW66" i="26" s="1"/>
  <c r="DS65" i="26"/>
  <c r="DS66" i="26" s="1"/>
  <c r="DQ65" i="26"/>
  <c r="DQ66" i="26" s="1"/>
  <c r="DO65" i="26"/>
  <c r="DO66" i="26" s="1"/>
  <c r="DM65" i="26"/>
  <c r="DM66" i="26" s="1"/>
  <c r="DK65" i="26"/>
  <c r="DK66" i="26" s="1"/>
  <c r="DI65" i="26"/>
  <c r="DI66" i="26" s="1"/>
  <c r="DG65" i="26"/>
  <c r="DG66" i="26" s="1"/>
  <c r="DE65" i="26"/>
  <c r="DE66" i="26" s="1"/>
  <c r="DC65" i="26"/>
  <c r="DC66" i="26" s="1"/>
  <c r="DA65" i="26"/>
  <c r="CY65" i="26"/>
  <c r="CY66" i="26" s="1"/>
  <c r="CS65" i="26"/>
  <c r="CS66" i="26" s="1"/>
  <c r="CQ65" i="26"/>
  <c r="CQ66" i="26" s="1"/>
  <c r="CO65" i="26"/>
  <c r="CO66" i="26" s="1"/>
  <c r="CM65" i="26"/>
  <c r="CM66" i="26" s="1"/>
  <c r="CK65" i="26"/>
  <c r="CK66" i="26" s="1"/>
  <c r="CI65" i="26"/>
  <c r="CI66" i="26" s="1"/>
  <c r="CG65" i="26"/>
  <c r="CG66" i="26" s="1"/>
  <c r="CE65" i="26"/>
  <c r="CE66" i="26" s="1"/>
  <c r="CC65" i="26"/>
  <c r="CC66" i="26" s="1"/>
  <c r="CA65" i="26"/>
  <c r="C57" i="26"/>
  <c r="HW56" i="26"/>
  <c r="HW55" i="26"/>
  <c r="HW54" i="26"/>
  <c r="HW53" i="26"/>
  <c r="HW52" i="26"/>
  <c r="HW51" i="26"/>
  <c r="HW50" i="26"/>
  <c r="HW49" i="26"/>
  <c r="HW48" i="26"/>
  <c r="HW47" i="26"/>
  <c r="HW46" i="26"/>
  <c r="HW45" i="26"/>
  <c r="HW44" i="26"/>
  <c r="HW43" i="26"/>
  <c r="HW42" i="26"/>
  <c r="HW41" i="26"/>
  <c r="HW40" i="26"/>
  <c r="HW39" i="26"/>
  <c r="C44" i="26"/>
  <c r="GI42" i="26"/>
  <c r="GI41" i="26" s="1"/>
  <c r="GG42" i="26"/>
  <c r="GE42" i="26"/>
  <c r="GE41" i="26" s="1"/>
  <c r="GC42" i="26"/>
  <c r="GC41" i="26" s="1"/>
  <c r="GA42" i="26"/>
  <c r="GA41" i="26" s="1"/>
  <c r="FY42" i="26"/>
  <c r="FW42" i="26"/>
  <c r="FS42" i="26"/>
  <c r="FS41" i="26" s="1"/>
  <c r="FQ42" i="26"/>
  <c r="FQ41" i="26" s="1"/>
  <c r="FO42" i="26"/>
  <c r="FM42" i="26"/>
  <c r="FM41" i="26" s="1"/>
  <c r="FK42" i="26"/>
  <c r="FK41" i="26" s="1"/>
  <c r="FI42" i="26"/>
  <c r="FI41" i="26" s="1"/>
  <c r="FG42" i="26"/>
  <c r="FE42" i="26"/>
  <c r="FC42" i="26"/>
  <c r="FC41" i="26" s="1"/>
  <c r="FA42" i="26"/>
  <c r="FA41" i="26" s="1"/>
  <c r="EY42" i="26"/>
  <c r="ES42" i="26"/>
  <c r="ES41" i="26" s="1"/>
  <c r="EQ42" i="26"/>
  <c r="EQ41" i="26" s="1"/>
  <c r="EO42" i="26"/>
  <c r="EM42" i="26"/>
  <c r="EK41" i="26"/>
  <c r="EI41" i="26"/>
  <c r="EE41" i="26"/>
  <c r="EC41" i="26"/>
  <c r="EA41" i="26"/>
  <c r="DS41" i="26"/>
  <c r="DQ41" i="26"/>
  <c r="DM41" i="26"/>
  <c r="DK41" i="26"/>
  <c r="DI41" i="26"/>
  <c r="DE41" i="26"/>
  <c r="DC41" i="26"/>
  <c r="DA41" i="26"/>
  <c r="CY42" i="26"/>
  <c r="CW42" i="26"/>
  <c r="CS42" i="26"/>
  <c r="CS41" i="26" s="1"/>
  <c r="CQ42" i="26"/>
  <c r="CQ41" i="26" s="1"/>
  <c r="CO42" i="26"/>
  <c r="CO41" i="26" s="1"/>
  <c r="CM42" i="26"/>
  <c r="CM41" i="26" s="1"/>
  <c r="CK42" i="26"/>
  <c r="CK41" i="26" s="1"/>
  <c r="CI42" i="26"/>
  <c r="CI41" i="26" s="1"/>
  <c r="CG42" i="26"/>
  <c r="CE42" i="26"/>
  <c r="CE41" i="26" s="1"/>
  <c r="CC42" i="26"/>
  <c r="CC41" i="26" s="1"/>
  <c r="CA42" i="26"/>
  <c r="CA41" i="26" s="1"/>
  <c r="BY42" i="26"/>
  <c r="BY41" i="26" s="1"/>
  <c r="BW42" i="26"/>
  <c r="BS42" i="26"/>
  <c r="BS41" i="26" s="1"/>
  <c r="BQ42" i="26"/>
  <c r="BQ41" i="26" s="1"/>
  <c r="BO42" i="26"/>
  <c r="BM42" i="26"/>
  <c r="BM41" i="26" s="1"/>
  <c r="BK42" i="26"/>
  <c r="BK41" i="26" s="1"/>
  <c r="BI42" i="26"/>
  <c r="BI41" i="26" s="1"/>
  <c r="BG42" i="26"/>
  <c r="BG41" i="26" s="1"/>
  <c r="BE42" i="26"/>
  <c r="BE41" i="26" s="1"/>
  <c r="BC42" i="26"/>
  <c r="BC41" i="26" s="1"/>
  <c r="BA42" i="26"/>
  <c r="BA41" i="26" s="1"/>
  <c r="AY42" i="26"/>
  <c r="AW42" i="26"/>
  <c r="AS42" i="26"/>
  <c r="AS41" i="26" s="1"/>
  <c r="AQ42" i="26"/>
  <c r="AQ41" i="26" s="1"/>
  <c r="AO42" i="26"/>
  <c r="AO41" i="26" s="1"/>
  <c r="AM42" i="26"/>
  <c r="HK41" i="26"/>
  <c r="HI41" i="26"/>
  <c r="HG41" i="26"/>
  <c r="HE41" i="26"/>
  <c r="HC41" i="26"/>
  <c r="HA41" i="26"/>
  <c r="GY41" i="26"/>
  <c r="GW41" i="26"/>
  <c r="GS41" i="26"/>
  <c r="GQ41" i="26"/>
  <c r="GO41" i="26"/>
  <c r="GM41" i="26"/>
  <c r="GK41" i="26"/>
  <c r="AK41" i="26"/>
  <c r="AI41" i="26"/>
  <c r="AG41" i="26"/>
  <c r="AE41" i="26"/>
  <c r="HA40" i="26"/>
  <c r="GY40" i="26"/>
  <c r="GW40" i="26"/>
  <c r="GS40" i="26"/>
  <c r="GQ40" i="26"/>
  <c r="GO40" i="26"/>
  <c r="GM40" i="26"/>
  <c r="GK40" i="26"/>
  <c r="GI40" i="26"/>
  <c r="GG40" i="26"/>
  <c r="GE40" i="26"/>
  <c r="GC40" i="26"/>
  <c r="GA40" i="26"/>
  <c r="FY40" i="26"/>
  <c r="FW40" i="26"/>
  <c r="FS40" i="26"/>
  <c r="FQ40" i="26"/>
  <c r="FO40" i="26"/>
  <c r="FM40" i="26"/>
  <c r="FK40" i="26"/>
  <c r="FI40" i="26"/>
  <c r="FG40" i="26"/>
  <c r="FE40" i="26"/>
  <c r="FC40" i="26"/>
  <c r="FA40" i="26"/>
  <c r="EY40" i="26"/>
  <c r="ES40" i="26"/>
  <c r="EQ40" i="26"/>
  <c r="EO40" i="26"/>
  <c r="EM40" i="26"/>
  <c r="EK40" i="26"/>
  <c r="EI40" i="26"/>
  <c r="EG40" i="26"/>
  <c r="EE40" i="26"/>
  <c r="EC40" i="26"/>
  <c r="EA40" i="26"/>
  <c r="HA39" i="26"/>
  <c r="GY39" i="26"/>
  <c r="GW39" i="26"/>
  <c r="GS39" i="26"/>
  <c r="GQ39" i="26"/>
  <c r="GO39" i="26"/>
  <c r="GM39" i="26"/>
  <c r="GK39" i="26"/>
  <c r="GI39" i="26"/>
  <c r="GG39" i="26"/>
  <c r="GE39" i="26"/>
  <c r="GC39" i="26"/>
  <c r="GA39" i="26"/>
  <c r="FY39" i="26"/>
  <c r="FW39" i="26"/>
  <c r="FS39" i="26"/>
  <c r="FQ39" i="26"/>
  <c r="FO39" i="26"/>
  <c r="FM39" i="26"/>
  <c r="FK39" i="26"/>
  <c r="FI39" i="26"/>
  <c r="FG39" i="26"/>
  <c r="FE39" i="26"/>
  <c r="FC39" i="26"/>
  <c r="FA39" i="26"/>
  <c r="EY39" i="26"/>
  <c r="ES39" i="26"/>
  <c r="EQ39" i="26"/>
  <c r="EO39" i="26"/>
  <c r="EM39" i="26"/>
  <c r="EK39" i="26"/>
  <c r="EI39" i="26"/>
  <c r="EG39" i="26"/>
  <c r="EE39" i="26"/>
  <c r="EC39" i="26"/>
  <c r="EA39" i="26"/>
  <c r="DY39" i="26"/>
  <c r="DW39" i="26"/>
  <c r="DS39" i="26"/>
  <c r="DQ39" i="26"/>
  <c r="DQ38" i="26" s="1"/>
  <c r="DO39" i="26"/>
  <c r="DM39" i="26"/>
  <c r="DM38" i="26" s="1"/>
  <c r="DK39" i="26"/>
  <c r="DI39" i="26"/>
  <c r="DI38" i="26" s="1"/>
  <c r="DG39" i="26"/>
  <c r="DE39" i="26"/>
  <c r="DE38" i="26" s="1"/>
  <c r="DC39" i="26"/>
  <c r="DA39" i="26"/>
  <c r="DA38" i="26" s="1"/>
  <c r="CY39" i="26"/>
  <c r="CW39" i="26"/>
  <c r="CS39" i="26"/>
  <c r="CQ39" i="26"/>
  <c r="CQ38" i="26" s="1"/>
  <c r="CO39" i="26"/>
  <c r="CM39" i="26"/>
  <c r="CM38" i="26" s="1"/>
  <c r="CK39" i="26"/>
  <c r="CI39" i="26"/>
  <c r="CI38" i="26" s="1"/>
  <c r="CG39" i="26"/>
  <c r="CE39" i="26"/>
  <c r="CE38" i="26" s="1"/>
  <c r="CC39" i="26"/>
  <c r="CA39" i="26"/>
  <c r="CA38" i="26" s="1"/>
  <c r="BY39" i="26"/>
  <c r="BW39" i="26"/>
  <c r="BS39" i="26"/>
  <c r="BQ39" i="26"/>
  <c r="BQ38" i="26" s="1"/>
  <c r="BO39" i="26"/>
  <c r="BM39" i="26"/>
  <c r="BM38" i="26" s="1"/>
  <c r="BK39" i="26"/>
  <c r="BI39" i="26"/>
  <c r="BI38" i="26" s="1"/>
  <c r="BG39" i="26"/>
  <c r="BE39" i="26"/>
  <c r="BE38" i="26" s="1"/>
  <c r="BC39" i="26"/>
  <c r="BA39" i="26"/>
  <c r="BA38" i="26" s="1"/>
  <c r="AY39" i="26"/>
  <c r="AW39" i="26"/>
  <c r="AS39" i="26"/>
  <c r="AQ39" i="26"/>
  <c r="AQ38" i="26" s="1"/>
  <c r="AO39" i="26"/>
  <c r="AM39" i="26"/>
  <c r="AM38" i="26" s="1"/>
  <c r="AK39" i="26"/>
  <c r="AI39" i="26"/>
  <c r="HK38" i="26"/>
  <c r="HI38" i="26"/>
  <c r="HG38" i="26"/>
  <c r="HE38" i="26"/>
  <c r="HC38" i="26"/>
  <c r="DW38" i="26"/>
  <c r="GA37" i="26"/>
  <c r="GA36" i="26" s="1"/>
  <c r="FY37" i="26"/>
  <c r="FW37" i="26"/>
  <c r="FS37" i="26"/>
  <c r="FS36" i="26" s="1"/>
  <c r="FQ37" i="26"/>
  <c r="FQ36" i="26" s="1"/>
  <c r="FO37" i="26"/>
  <c r="FM37" i="26"/>
  <c r="FM36" i="26" s="1"/>
  <c r="FK37" i="26"/>
  <c r="FK36" i="26" s="1"/>
  <c r="FI37" i="26"/>
  <c r="FI36" i="26" s="1"/>
  <c r="FG37" i="26"/>
  <c r="FE37" i="26"/>
  <c r="FE36" i="26" s="1"/>
  <c r="FC37" i="26"/>
  <c r="FC36" i="26" s="1"/>
  <c r="FA37" i="26"/>
  <c r="FA36" i="26" s="1"/>
  <c r="EY37" i="26"/>
  <c r="ES37" i="26"/>
  <c r="ES36" i="26" s="1"/>
  <c r="EQ37" i="26"/>
  <c r="EQ36" i="26" s="1"/>
  <c r="EO37" i="26"/>
  <c r="EM37" i="26"/>
  <c r="EM36" i="26" s="1"/>
  <c r="EK37" i="26"/>
  <c r="EK36" i="26" s="1"/>
  <c r="EI37" i="26"/>
  <c r="EI36" i="26" s="1"/>
  <c r="EG37" i="26"/>
  <c r="EE37" i="26"/>
  <c r="EE36" i="26" s="1"/>
  <c r="EA37" i="26"/>
  <c r="EA36" i="26" s="1"/>
  <c r="DY37" i="26"/>
  <c r="DW37" i="26"/>
  <c r="DS37" i="26"/>
  <c r="DS36" i="26" s="1"/>
  <c r="DQ37" i="26"/>
  <c r="DQ36" i="26" s="1"/>
  <c r="DO37" i="26"/>
  <c r="DO36" i="26" s="1"/>
  <c r="DM37" i="26"/>
  <c r="DK37" i="26"/>
  <c r="DK36" i="26" s="1"/>
  <c r="DI37" i="26"/>
  <c r="DI36" i="26" s="1"/>
  <c r="DG37" i="26"/>
  <c r="DE37" i="26"/>
  <c r="DE36" i="26" s="1"/>
  <c r="DC37" i="26"/>
  <c r="BZ37" i="26"/>
  <c r="HK36" i="26"/>
  <c r="HI36" i="26"/>
  <c r="HG36" i="26"/>
  <c r="HE36" i="26"/>
  <c r="HC36" i="26"/>
  <c r="HA36" i="26"/>
  <c r="GY36" i="26"/>
  <c r="GW36" i="26"/>
  <c r="GS36" i="26"/>
  <c r="GQ36" i="26"/>
  <c r="GO36" i="26"/>
  <c r="GM36" i="26"/>
  <c r="GK36" i="26"/>
  <c r="GI36" i="26"/>
  <c r="GG36" i="26"/>
  <c r="GE36" i="26"/>
  <c r="GC36" i="26"/>
  <c r="EC36" i="26"/>
  <c r="DA36" i="26"/>
  <c r="CY36" i="26"/>
  <c r="CW36" i="26"/>
  <c r="CS36" i="26"/>
  <c r="CQ36" i="26"/>
  <c r="CO36" i="26"/>
  <c r="CM36" i="26"/>
  <c r="CK36" i="26"/>
  <c r="CI36" i="26"/>
  <c r="CG36" i="26"/>
  <c r="CE36" i="26"/>
  <c r="CC36" i="26"/>
  <c r="CA36" i="26"/>
  <c r="BY36" i="26"/>
  <c r="BW36" i="26"/>
  <c r="BS36" i="26"/>
  <c r="BQ36" i="26"/>
  <c r="BO36" i="26"/>
  <c r="BM36" i="26"/>
  <c r="BK36" i="26"/>
  <c r="BI36" i="26"/>
  <c r="BG36" i="26"/>
  <c r="BE36" i="26"/>
  <c r="BC36" i="26"/>
  <c r="BA36" i="26"/>
  <c r="AY36" i="26"/>
  <c r="AW36" i="26"/>
  <c r="AS36" i="26"/>
  <c r="AQ36" i="26"/>
  <c r="AO36" i="26"/>
  <c r="AM36" i="26"/>
  <c r="AK36" i="26"/>
  <c r="AI36" i="26"/>
  <c r="AG36" i="26"/>
  <c r="AE36" i="26"/>
  <c r="GA35" i="26"/>
  <c r="FY35" i="26"/>
  <c r="FY33" i="26" s="1"/>
  <c r="FW35" i="26"/>
  <c r="FS35" i="26"/>
  <c r="FS33" i="26" s="1"/>
  <c r="FQ35" i="26"/>
  <c r="FQ33" i="26" s="1"/>
  <c r="FO35" i="26"/>
  <c r="FO33" i="26" s="1"/>
  <c r="FM35" i="26"/>
  <c r="FK35" i="26"/>
  <c r="FK33" i="26" s="1"/>
  <c r="FI35" i="26"/>
  <c r="FG35" i="26"/>
  <c r="FG33" i="26" s="1"/>
  <c r="FE35" i="26"/>
  <c r="FE33" i="26" s="1"/>
  <c r="FC35" i="26"/>
  <c r="FC33" i="26" s="1"/>
  <c r="FA35" i="26"/>
  <c r="EY35" i="26"/>
  <c r="ES35" i="26"/>
  <c r="ES33" i="26" s="1"/>
  <c r="EQ35" i="26"/>
  <c r="EO35" i="26"/>
  <c r="EO33" i="26" s="1"/>
  <c r="EM35" i="26"/>
  <c r="EM33" i="26" s="1"/>
  <c r="EK35" i="26"/>
  <c r="EK33" i="26" s="1"/>
  <c r="EI35" i="26"/>
  <c r="EG35" i="26"/>
  <c r="EG33" i="26" s="1"/>
  <c r="EE35" i="26"/>
  <c r="EC35" i="26"/>
  <c r="EC33" i="26" s="1"/>
  <c r="EA35" i="26"/>
  <c r="DY35" i="26"/>
  <c r="DY33" i="26" s="1"/>
  <c r="DW35" i="26"/>
  <c r="DS35" i="26"/>
  <c r="DS33" i="26" s="1"/>
  <c r="DQ35" i="26"/>
  <c r="DQ33" i="26" s="1"/>
  <c r="DO35" i="26"/>
  <c r="DO33" i="26" s="1"/>
  <c r="DM35" i="26"/>
  <c r="DK35" i="26"/>
  <c r="DK33" i="26" s="1"/>
  <c r="DI35" i="26"/>
  <c r="DG35" i="26"/>
  <c r="DG33" i="26" s="1"/>
  <c r="DE35" i="26"/>
  <c r="DE33" i="26" s="1"/>
  <c r="DC35" i="26"/>
  <c r="DC33" i="26" s="1"/>
  <c r="DA35" i="26"/>
  <c r="CY35" i="26"/>
  <c r="CY33" i="26" s="1"/>
  <c r="CW35" i="26"/>
  <c r="CS35" i="26"/>
  <c r="CS33" i="26" s="1"/>
  <c r="CQ35" i="26"/>
  <c r="CO35" i="26"/>
  <c r="CO33" i="26" s="1"/>
  <c r="CM35" i="26"/>
  <c r="CM33" i="26" s="1"/>
  <c r="CK35" i="26"/>
  <c r="CK33" i="26" s="1"/>
  <c r="CI35" i="26"/>
  <c r="CG35" i="26"/>
  <c r="CG33" i="26" s="1"/>
  <c r="CE35" i="26"/>
  <c r="CE33" i="26" s="1"/>
  <c r="CC35" i="26"/>
  <c r="CA35" i="26"/>
  <c r="BY35" i="26"/>
  <c r="BW35" i="26"/>
  <c r="BS35" i="26"/>
  <c r="BS33" i="26" s="1"/>
  <c r="BQ35" i="26"/>
  <c r="BQ33" i="26" s="1"/>
  <c r="BO35" i="26"/>
  <c r="BO33" i="26" s="1"/>
  <c r="BM35" i="26"/>
  <c r="BM33" i="26" s="1"/>
  <c r="BK35" i="26"/>
  <c r="BK33" i="26" s="1"/>
  <c r="BI35" i="26"/>
  <c r="BG35" i="26"/>
  <c r="BE35" i="26"/>
  <c r="BE33" i="26" s="1"/>
  <c r="BC35" i="26"/>
  <c r="BC33" i="26" s="1"/>
  <c r="BA35" i="26"/>
  <c r="AY35" i="26"/>
  <c r="AY33" i="26" s="1"/>
  <c r="AW35" i="26"/>
  <c r="AS35" i="26"/>
  <c r="AQ35" i="26"/>
  <c r="AO35" i="26"/>
  <c r="AM35" i="26"/>
  <c r="AM33" i="26" s="1"/>
  <c r="AK35" i="26"/>
  <c r="AK33" i="26" s="1"/>
  <c r="AI35" i="26"/>
  <c r="AG35" i="26"/>
  <c r="AG33" i="26" s="1"/>
  <c r="AE35" i="26"/>
  <c r="HK33" i="26"/>
  <c r="HI33" i="26"/>
  <c r="HG33" i="26"/>
  <c r="HE33" i="26"/>
  <c r="HC33" i="26"/>
  <c r="HA33" i="26"/>
  <c r="GY33" i="26"/>
  <c r="GW33" i="26"/>
  <c r="GS33" i="26"/>
  <c r="GQ33" i="26"/>
  <c r="GO33" i="26"/>
  <c r="GM33" i="26"/>
  <c r="GK33" i="26"/>
  <c r="GI33" i="26"/>
  <c r="GG33" i="26"/>
  <c r="GE33" i="26"/>
  <c r="GC33" i="26"/>
  <c r="GA32" i="26"/>
  <c r="FY32" i="26"/>
  <c r="FW32" i="26"/>
  <c r="FS32" i="26"/>
  <c r="FQ32" i="26"/>
  <c r="FO32" i="26"/>
  <c r="FM32" i="26"/>
  <c r="FK32" i="26"/>
  <c r="FI32" i="26"/>
  <c r="FG32" i="26"/>
  <c r="FE32" i="26"/>
  <c r="FC32" i="26"/>
  <c r="FA32" i="26"/>
  <c r="EY32" i="26"/>
  <c r="ES32" i="26"/>
  <c r="EQ32" i="26"/>
  <c r="EO32" i="26"/>
  <c r="EM32" i="26"/>
  <c r="EK32" i="26"/>
  <c r="EI32" i="26"/>
  <c r="EG32" i="26"/>
  <c r="EE32" i="26"/>
  <c r="EC32" i="26"/>
  <c r="EA32" i="26"/>
  <c r="DY32" i="26"/>
  <c r="DW32" i="26"/>
  <c r="DS32" i="26"/>
  <c r="DQ32" i="26"/>
  <c r="DO32" i="26"/>
  <c r="DM32" i="26"/>
  <c r="DK32" i="26"/>
  <c r="DI32" i="26"/>
  <c r="DG32" i="26"/>
  <c r="DE32" i="26"/>
  <c r="DC32" i="26"/>
  <c r="DA32" i="26"/>
  <c r="CY32" i="26"/>
  <c r="CW32" i="26"/>
  <c r="CS32" i="26"/>
  <c r="CQ32" i="26"/>
  <c r="CO32" i="26"/>
  <c r="CM32" i="26"/>
  <c r="CK32" i="26"/>
  <c r="CI32" i="26"/>
  <c r="CG32" i="26"/>
  <c r="CE32" i="26"/>
  <c r="CC32" i="26"/>
  <c r="CA32" i="26"/>
  <c r="BY32" i="26"/>
  <c r="BW32" i="26"/>
  <c r="BS32" i="26"/>
  <c r="BQ32" i="26"/>
  <c r="BO32" i="26"/>
  <c r="BM32" i="26"/>
  <c r="BK32" i="26"/>
  <c r="BI32" i="26"/>
  <c r="BG32" i="26"/>
  <c r="BE32" i="26"/>
  <c r="BC32" i="26"/>
  <c r="BA32" i="26"/>
  <c r="AY32" i="26"/>
  <c r="AW32" i="26"/>
  <c r="AS32" i="26"/>
  <c r="AQ32" i="26"/>
  <c r="AO32" i="26"/>
  <c r="AM32" i="26"/>
  <c r="FA31" i="26"/>
  <c r="EY31" i="26"/>
  <c r="ES31" i="26"/>
  <c r="EQ31" i="26"/>
  <c r="EO31" i="26"/>
  <c r="EM31" i="26"/>
  <c r="EK31" i="26"/>
  <c r="EI31" i="26"/>
  <c r="EG31" i="26"/>
  <c r="EE31" i="26"/>
  <c r="EC31" i="26"/>
  <c r="EA31" i="26"/>
  <c r="DY31" i="26"/>
  <c r="DW31" i="26"/>
  <c r="DS31" i="26"/>
  <c r="DQ31" i="26"/>
  <c r="DO31" i="26"/>
  <c r="DM31" i="26"/>
  <c r="DK31" i="26"/>
  <c r="DI31" i="26"/>
  <c r="DG31" i="26"/>
  <c r="DE31" i="26"/>
  <c r="DC31" i="26"/>
  <c r="DA31" i="26"/>
  <c r="CY31" i="26"/>
  <c r="CW31" i="26"/>
  <c r="CS31" i="26"/>
  <c r="CQ31" i="26"/>
  <c r="CO31" i="26"/>
  <c r="CM31" i="26"/>
  <c r="CK31" i="26"/>
  <c r="CI31" i="26"/>
  <c r="CG31" i="26"/>
  <c r="CE31" i="26"/>
  <c r="CC31" i="26"/>
  <c r="CA31" i="26"/>
  <c r="BY31" i="26"/>
  <c r="BW31" i="26"/>
  <c r="BS31" i="26"/>
  <c r="BQ31" i="26"/>
  <c r="BO31" i="26"/>
  <c r="BM31" i="26"/>
  <c r="BK31" i="26"/>
  <c r="BI31" i="26"/>
  <c r="BG31" i="26"/>
  <c r="BE31" i="26"/>
  <c r="BC31" i="26"/>
  <c r="BA31" i="26"/>
  <c r="AY31" i="26"/>
  <c r="AW31" i="26"/>
  <c r="AS31" i="26"/>
  <c r="AQ31" i="26"/>
  <c r="AO31" i="26"/>
  <c r="AM31" i="26"/>
  <c r="AK31" i="26"/>
  <c r="HK30" i="26"/>
  <c r="HI30" i="26"/>
  <c r="HG30" i="26"/>
  <c r="HE30" i="26"/>
  <c r="HC30" i="26"/>
  <c r="HA30" i="26"/>
  <c r="GY30" i="26"/>
  <c r="GW30" i="26"/>
  <c r="GS30" i="26"/>
  <c r="GQ30" i="26"/>
  <c r="GO30" i="26"/>
  <c r="GM30" i="26"/>
  <c r="GK30" i="26"/>
  <c r="GI30" i="26"/>
  <c r="GG30" i="26"/>
  <c r="GE30" i="26"/>
  <c r="GC30" i="26"/>
  <c r="GA30" i="26"/>
  <c r="FY30" i="26"/>
  <c r="FW30" i="26"/>
  <c r="FS30" i="26"/>
  <c r="FQ30" i="26"/>
  <c r="FO30" i="26"/>
  <c r="FM30" i="26"/>
  <c r="FK30" i="26"/>
  <c r="FI30" i="26"/>
  <c r="FG30" i="26"/>
  <c r="FE30" i="26"/>
  <c r="FC30" i="26"/>
  <c r="FA30" i="26"/>
  <c r="EY30" i="26"/>
  <c r="ES30" i="26"/>
  <c r="EQ30" i="26"/>
  <c r="EO30" i="26"/>
  <c r="EM30" i="26"/>
  <c r="EK30" i="26"/>
  <c r="EI30" i="26"/>
  <c r="EG30" i="26"/>
  <c r="EE30" i="26"/>
  <c r="EC30" i="26"/>
  <c r="EA30" i="26"/>
  <c r="DY30" i="26"/>
  <c r="DW30" i="26"/>
  <c r="DS30" i="26"/>
  <c r="DQ30" i="26"/>
  <c r="DO30" i="26"/>
  <c r="DM30" i="26"/>
  <c r="DK30" i="26"/>
  <c r="DI30" i="26"/>
  <c r="DG30" i="26"/>
  <c r="DE30" i="26"/>
  <c r="DC30" i="26"/>
  <c r="DA30" i="26"/>
  <c r="CY30" i="26"/>
  <c r="CW30" i="26"/>
  <c r="CS30" i="26"/>
  <c r="CQ30" i="26"/>
  <c r="CO30" i="26"/>
  <c r="CM30" i="26"/>
  <c r="CK30" i="26"/>
  <c r="CI30" i="26"/>
  <c r="CG30" i="26"/>
  <c r="CE30" i="26"/>
  <c r="CC30" i="26"/>
  <c r="CA30" i="26"/>
  <c r="BY30" i="26"/>
  <c r="BW30" i="26"/>
  <c r="BS30" i="26"/>
  <c r="BQ30" i="26"/>
  <c r="BO30" i="26"/>
  <c r="BM30" i="26"/>
  <c r="BK30" i="26"/>
  <c r="BI30" i="26"/>
  <c r="BG30" i="26"/>
  <c r="BE30" i="26"/>
  <c r="BC30" i="26"/>
  <c r="BA30" i="26"/>
  <c r="AY30" i="26"/>
  <c r="AW30" i="26"/>
  <c r="AS30" i="26"/>
  <c r="AQ30" i="26"/>
  <c r="AO30" i="26"/>
  <c r="AM30" i="26"/>
  <c r="BZ28" i="26"/>
  <c r="EC27" i="26"/>
  <c r="EA27" i="26"/>
  <c r="EA26" i="26" s="1"/>
  <c r="DY27" i="26"/>
  <c r="DY26" i="26" s="1"/>
  <c r="DW27" i="26"/>
  <c r="DS27" i="26"/>
  <c r="DS26" i="26" s="1"/>
  <c r="DQ27" i="26"/>
  <c r="DQ26" i="26" s="1"/>
  <c r="DO27" i="26"/>
  <c r="DM27" i="26"/>
  <c r="DK27" i="26"/>
  <c r="DI27" i="26"/>
  <c r="DG27" i="26"/>
  <c r="DG26" i="26" s="1"/>
  <c r="DE27" i="26"/>
  <c r="DC27" i="26"/>
  <c r="DC26" i="26" s="1"/>
  <c r="DA27" i="26"/>
  <c r="DA26" i="26" s="1"/>
  <c r="CY27" i="26"/>
  <c r="CY26" i="26" s="1"/>
  <c r="CW27" i="26"/>
  <c r="CS27" i="26"/>
  <c r="CQ27" i="26"/>
  <c r="CQ26" i="26" s="1"/>
  <c r="CO27" i="26"/>
  <c r="CO26" i="26" s="1"/>
  <c r="CM27" i="26"/>
  <c r="CK27" i="26"/>
  <c r="CK26" i="26" s="1"/>
  <c r="CI27" i="26"/>
  <c r="CI26" i="26" s="1"/>
  <c r="CG27" i="26"/>
  <c r="CE27" i="26"/>
  <c r="CC27" i="26"/>
  <c r="CA27" i="26"/>
  <c r="CA26" i="26" s="1"/>
  <c r="BY27" i="26"/>
  <c r="BY26" i="26" s="1"/>
  <c r="BW27" i="26"/>
  <c r="BS27" i="26"/>
  <c r="BS26" i="26" s="1"/>
  <c r="BQ27" i="26"/>
  <c r="BO27" i="26"/>
  <c r="BM27" i="26"/>
  <c r="BM26" i="26" s="1"/>
  <c r="BK27" i="26"/>
  <c r="BI27" i="26"/>
  <c r="BI26" i="26" s="1"/>
  <c r="BG27" i="26"/>
  <c r="BG26" i="26" s="1"/>
  <c r="BE27" i="26"/>
  <c r="BE26" i="26" s="1"/>
  <c r="BC27" i="26"/>
  <c r="BC26" i="26" s="1"/>
  <c r="BA27" i="26"/>
  <c r="BA26" i="26" s="1"/>
  <c r="AY27" i="26"/>
  <c r="AW27" i="26"/>
  <c r="AS27" i="26"/>
  <c r="AS26" i="26" s="1"/>
  <c r="AO27" i="26"/>
  <c r="HK26" i="26"/>
  <c r="HI26" i="26"/>
  <c r="HG26" i="26"/>
  <c r="HE26" i="26"/>
  <c r="HC26" i="26"/>
  <c r="HA26" i="26"/>
  <c r="GY26" i="26"/>
  <c r="GW26" i="26"/>
  <c r="GS26" i="26"/>
  <c r="GQ26" i="26"/>
  <c r="GO26" i="26"/>
  <c r="GM26" i="26"/>
  <c r="GK26" i="26"/>
  <c r="GI26" i="26"/>
  <c r="GG26" i="26"/>
  <c r="GE26" i="26"/>
  <c r="GC26" i="26"/>
  <c r="GA26" i="26"/>
  <c r="FY26" i="26"/>
  <c r="FW26" i="26"/>
  <c r="FS26" i="26"/>
  <c r="FQ26" i="26"/>
  <c r="FO26" i="26"/>
  <c r="FM26" i="26"/>
  <c r="FK26" i="26"/>
  <c r="FI26" i="26"/>
  <c r="FG26" i="26"/>
  <c r="FE26" i="26"/>
  <c r="FC26" i="26"/>
  <c r="FA26" i="26"/>
  <c r="EY26" i="26"/>
  <c r="ES26" i="26"/>
  <c r="EQ26" i="26"/>
  <c r="EO26" i="26"/>
  <c r="EM26" i="26"/>
  <c r="EK26" i="26"/>
  <c r="EI26" i="26"/>
  <c r="EG26" i="26"/>
  <c r="EE26" i="26"/>
  <c r="AQ26" i="26"/>
  <c r="AM26" i="26"/>
  <c r="AK26" i="26"/>
  <c r="AG26" i="26"/>
  <c r="AE26" i="26"/>
  <c r="GA24" i="26"/>
  <c r="FY24" i="26"/>
  <c r="FW24" i="26"/>
  <c r="FS24" i="26"/>
  <c r="FQ24" i="26"/>
  <c r="FO24" i="26"/>
  <c r="FM24" i="26"/>
  <c r="FK24" i="26"/>
  <c r="FI24" i="26"/>
  <c r="FG24" i="26"/>
  <c r="FA24" i="26"/>
  <c r="EY24" i="26"/>
  <c r="GA22" i="26"/>
  <c r="FY22" i="26"/>
  <c r="FW22" i="26"/>
  <c r="FS22" i="26"/>
  <c r="FQ22" i="26"/>
  <c r="FO22" i="26"/>
  <c r="FM22" i="26"/>
  <c r="FK22" i="26"/>
  <c r="FI22" i="26"/>
  <c r="FG22" i="26"/>
  <c r="FE22" i="26"/>
  <c r="FE21" i="26" s="1"/>
  <c r="FC22" i="26"/>
  <c r="FC21" i="26" s="1"/>
  <c r="FA22" i="26"/>
  <c r="EY22" i="26"/>
  <c r="ES22" i="26"/>
  <c r="EQ22" i="26"/>
  <c r="EO22" i="26"/>
  <c r="EM22" i="26"/>
  <c r="EK22" i="26"/>
  <c r="EI22" i="26"/>
  <c r="EI21" i="26" s="1"/>
  <c r="EG22" i="26"/>
  <c r="EG21" i="26" s="1"/>
  <c r="EE22" i="26"/>
  <c r="EE21" i="26" s="1"/>
  <c r="EC22" i="26"/>
  <c r="EA21" i="26"/>
  <c r="DY21" i="26"/>
  <c r="DW21" i="26"/>
  <c r="DQ21" i="26"/>
  <c r="DM21" i="26"/>
  <c r="DK21" i="26"/>
  <c r="DI21" i="26"/>
  <c r="DG21" i="26"/>
  <c r="DE21" i="26"/>
  <c r="DA21" i="26"/>
  <c r="CW21" i="26"/>
  <c r="CS21" i="26"/>
  <c r="CQ21" i="26"/>
  <c r="CO21" i="26"/>
  <c r="CM21" i="26"/>
  <c r="CK21" i="26"/>
  <c r="CI21" i="26"/>
  <c r="CG21" i="26"/>
  <c r="CE21" i="26"/>
  <c r="CC21" i="26"/>
  <c r="CA21" i="26"/>
  <c r="BW21" i="26"/>
  <c r="BQ21" i="26"/>
  <c r="BO21" i="26"/>
  <c r="BM21" i="26"/>
  <c r="BI21" i="26"/>
  <c r="BG21" i="26"/>
  <c r="BE21" i="26"/>
  <c r="BA21" i="26"/>
  <c r="AY21" i="26"/>
  <c r="AW21" i="26"/>
  <c r="AS21" i="26"/>
  <c r="AQ21" i="26"/>
  <c r="AO21" i="26"/>
  <c r="AM21" i="26"/>
  <c r="HK21" i="26"/>
  <c r="HI21" i="26"/>
  <c r="HG21" i="26"/>
  <c r="HE21" i="26"/>
  <c r="HC21" i="26"/>
  <c r="HA21" i="26"/>
  <c r="GY21" i="26"/>
  <c r="GW21" i="26"/>
  <c r="GS21" i="26"/>
  <c r="GQ21" i="26"/>
  <c r="GO21" i="26"/>
  <c r="GM21" i="26"/>
  <c r="GK21" i="26"/>
  <c r="GI21" i="26"/>
  <c r="GG21" i="26"/>
  <c r="GE21" i="26"/>
  <c r="GC21" i="26"/>
  <c r="AK21" i="26"/>
  <c r="AI21" i="26"/>
  <c r="AG21" i="26"/>
  <c r="AE21" i="26"/>
  <c r="AF28" i="26"/>
  <c r="HZ15" i="26"/>
  <c r="IA15" i="26" s="1"/>
  <c r="IB15" i="26" s="1"/>
  <c r="HY15" i="26"/>
  <c r="HX15" i="26"/>
  <c r="HW15" i="26"/>
  <c r="HV15" i="26"/>
  <c r="HU15" i="26"/>
  <c r="AF27" i="26" s="1"/>
  <c r="HZ14" i="26"/>
  <c r="IA14" i="26" s="1"/>
  <c r="IB14" i="26" s="1"/>
  <c r="HY14" i="26"/>
  <c r="HX14" i="26"/>
  <c r="HW14" i="26"/>
  <c r="HV14" i="26"/>
  <c r="HU14" i="26"/>
  <c r="HK14" i="26"/>
  <c r="HI14" i="26"/>
  <c r="HG14" i="26"/>
  <c r="HE14" i="26"/>
  <c r="HC14" i="26"/>
  <c r="HA14" i="26"/>
  <c r="GY14" i="26"/>
  <c r="GW14" i="26"/>
  <c r="GS14" i="26"/>
  <c r="GQ14" i="26"/>
  <c r="GO14" i="26"/>
  <c r="GM14" i="26"/>
  <c r="GK14" i="26"/>
  <c r="GI14" i="26"/>
  <c r="GG14" i="26"/>
  <c r="GE14" i="26"/>
  <c r="GC14" i="26"/>
  <c r="GA14" i="26"/>
  <c r="FY14" i="26"/>
  <c r="FW14" i="26"/>
  <c r="FS14" i="26"/>
  <c r="FQ14" i="26"/>
  <c r="FO14" i="26"/>
  <c r="FM14" i="26"/>
  <c r="FK14" i="26"/>
  <c r="FI14" i="26"/>
  <c r="FG14" i="26"/>
  <c r="FE14" i="26"/>
  <c r="FC14" i="26"/>
  <c r="EY14" i="26"/>
  <c r="EQ14" i="26"/>
  <c r="EO14" i="26"/>
  <c r="EM14" i="26"/>
  <c r="EK14" i="26"/>
  <c r="EI14" i="26"/>
  <c r="EG14" i="26"/>
  <c r="EE14" i="26"/>
  <c r="EC14" i="26"/>
  <c r="EA14" i="26"/>
  <c r="DY14" i="26"/>
  <c r="DW14" i="26"/>
  <c r="DS14" i="26"/>
  <c r="DQ14" i="26"/>
  <c r="DO14" i="26"/>
  <c r="DM14" i="26"/>
  <c r="DK14" i="26"/>
  <c r="DI14" i="26"/>
  <c r="DG14" i="26"/>
  <c r="DE14" i="26"/>
  <c r="DC14" i="26"/>
  <c r="DA14" i="26"/>
  <c r="HZ13" i="26"/>
  <c r="HY13" i="26"/>
  <c r="ET28" i="26" s="1"/>
  <c r="HX13" i="26"/>
  <c r="HW13" i="26"/>
  <c r="CN24" i="26" s="1"/>
  <c r="HV13" i="26"/>
  <c r="BH28" i="26" s="1"/>
  <c r="HU13" i="26"/>
  <c r="HZ12" i="26"/>
  <c r="HY12" i="26"/>
  <c r="HX12" i="26"/>
  <c r="HW12" i="26"/>
  <c r="HV12" i="26"/>
  <c r="HU12" i="26"/>
  <c r="FA14" i="26"/>
  <c r="EW14" i="26"/>
  <c r="ES14" i="26"/>
  <c r="CY14" i="26"/>
  <c r="CW14" i="26"/>
  <c r="CS14" i="26"/>
  <c r="CQ14" i="26"/>
  <c r="CO14" i="26"/>
  <c r="CM14" i="26"/>
  <c r="CK14" i="26"/>
  <c r="CI14" i="26"/>
  <c r="CG14" i="26"/>
  <c r="CE14" i="26"/>
  <c r="CC14" i="26"/>
  <c r="CA14" i="26"/>
  <c r="BY14" i="26"/>
  <c r="BW14" i="26"/>
  <c r="BS14" i="26"/>
  <c r="BQ14" i="26"/>
  <c r="BO14" i="26"/>
  <c r="BM14" i="26"/>
  <c r="BK14" i="26"/>
  <c r="BI14" i="26"/>
  <c r="BG14" i="26"/>
  <c r="BE14" i="26"/>
  <c r="BC14" i="26"/>
  <c r="BA14" i="26"/>
  <c r="AY14" i="26"/>
  <c r="AS14" i="26"/>
  <c r="AQ14" i="26"/>
  <c r="AO14" i="26"/>
  <c r="AM14" i="26"/>
  <c r="AK14" i="26"/>
  <c r="AI14" i="26"/>
  <c r="AG14" i="26"/>
  <c r="HZ11" i="26"/>
  <c r="HY11" i="26"/>
  <c r="EH34" i="26" s="1"/>
  <c r="HX11" i="26"/>
  <c r="HW11" i="26"/>
  <c r="CH34" i="26" s="1"/>
  <c r="HV11" i="26"/>
  <c r="HU11" i="26"/>
  <c r="HZ10" i="26"/>
  <c r="IA10" i="26" s="1"/>
  <c r="IB10" i="26" s="1"/>
  <c r="HY10" i="26"/>
  <c r="HX10" i="26"/>
  <c r="HW10" i="26"/>
  <c r="HV10" i="26"/>
  <c r="HU10" i="26"/>
  <c r="CA66" i="26" l="1"/>
  <c r="BV65" i="26"/>
  <c r="EV65" i="26"/>
  <c r="EV66" i="26" s="1"/>
  <c r="FA66" i="26"/>
  <c r="DA66" i="26"/>
  <c r="CV65" i="26"/>
  <c r="EA66" i="26"/>
  <c r="DV65" i="26"/>
  <c r="U56" i="26"/>
  <c r="AU56" i="26"/>
  <c r="BU56" i="26"/>
  <c r="U55" i="26"/>
  <c r="BU55" i="26"/>
  <c r="AU55" i="26"/>
  <c r="U54" i="26"/>
  <c r="AU54" i="26"/>
  <c r="BU54" i="26"/>
  <c r="X54" i="26"/>
  <c r="AF54" i="26"/>
  <c r="AP54" i="26"/>
  <c r="BH54" i="26"/>
  <c r="BZ54" i="26"/>
  <c r="CT54" i="26"/>
  <c r="DL54" i="26"/>
  <c r="ED54" i="26"/>
  <c r="ET54" i="26"/>
  <c r="FL54" i="26"/>
  <c r="GD54" i="26"/>
  <c r="GR54" i="26"/>
  <c r="HB54" i="26"/>
  <c r="HJ54" i="26"/>
  <c r="AZ54" i="26"/>
  <c r="BP54" i="26"/>
  <c r="CH54" i="26"/>
  <c r="Z54" i="26"/>
  <c r="AL54" i="26"/>
  <c r="BD54" i="26"/>
  <c r="BT54" i="26"/>
  <c r="CP54" i="26"/>
  <c r="DH54" i="26"/>
  <c r="DZ54" i="26"/>
  <c r="EP54" i="26"/>
  <c r="FH54" i="26"/>
  <c r="FZ54" i="26"/>
  <c r="GL54" i="26"/>
  <c r="GT54" i="26"/>
  <c r="HD54" i="26"/>
  <c r="HL54" i="26"/>
  <c r="AH54" i="26"/>
  <c r="CL54" i="26"/>
  <c r="AD54" i="26"/>
  <c r="AT54" i="26"/>
  <c r="BL54" i="26"/>
  <c r="CD54" i="26"/>
  <c r="CZ54" i="26"/>
  <c r="DP54" i="26"/>
  <c r="EH54" i="26"/>
  <c r="EZ54" i="26"/>
  <c r="FP54" i="26"/>
  <c r="GH54" i="26"/>
  <c r="GP54" i="26"/>
  <c r="GZ54" i="26"/>
  <c r="HH54" i="26"/>
  <c r="AB54" i="26"/>
  <c r="FD54" i="26"/>
  <c r="DD54" i="26"/>
  <c r="FT54" i="26"/>
  <c r="GN54" i="26"/>
  <c r="DT54" i="26"/>
  <c r="GX54" i="26"/>
  <c r="EL54" i="26"/>
  <c r="HF54" i="26"/>
  <c r="CR54" i="26"/>
  <c r="BX54" i="26"/>
  <c r="GJ54" i="26"/>
  <c r="DR54" i="26"/>
  <c r="AX54" i="26"/>
  <c r="EN54" i="26"/>
  <c r="AJ54" i="26"/>
  <c r="GF54" i="26"/>
  <c r="EX54" i="26"/>
  <c r="DN54" i="26"/>
  <c r="AR54" i="26"/>
  <c r="FF54" i="26"/>
  <c r="BB54" i="26"/>
  <c r="FB54" i="26"/>
  <c r="FN54" i="26"/>
  <c r="ER54" i="26"/>
  <c r="EB54" i="26"/>
  <c r="AN54" i="26"/>
  <c r="BR54" i="26"/>
  <c r="FR54" i="26"/>
  <c r="DB54" i="26"/>
  <c r="GB54" i="26"/>
  <c r="BF54" i="26"/>
  <c r="CB54" i="26"/>
  <c r="CF54" i="26"/>
  <c r="DF54" i="26"/>
  <c r="EF54" i="26"/>
  <c r="CN54" i="26"/>
  <c r="FJ54" i="26"/>
  <c r="DJ54" i="26"/>
  <c r="BJ54" i="26"/>
  <c r="EJ54" i="26"/>
  <c r="BN54" i="26"/>
  <c r="DX54" i="26"/>
  <c r="FX54" i="26"/>
  <c r="CX54" i="26"/>
  <c r="AF55" i="26"/>
  <c r="BN55" i="26"/>
  <c r="CX55" i="26"/>
  <c r="EF55" i="26"/>
  <c r="FN55" i="26"/>
  <c r="GR55" i="26"/>
  <c r="HB55" i="26"/>
  <c r="HL55" i="26"/>
  <c r="AN55" i="26"/>
  <c r="BX55" i="26"/>
  <c r="DF55" i="26"/>
  <c r="EN55" i="26"/>
  <c r="FX55" i="26"/>
  <c r="GL55" i="26"/>
  <c r="GT55" i="26"/>
  <c r="HD55" i="26"/>
  <c r="X55" i="26"/>
  <c r="BF55" i="26"/>
  <c r="CN55" i="26"/>
  <c r="DX55" i="26"/>
  <c r="FF55" i="26"/>
  <c r="GP55" i="26"/>
  <c r="GZ55" i="26"/>
  <c r="HJ55" i="26"/>
  <c r="EX55" i="26"/>
  <c r="GN55" i="26"/>
  <c r="AX55" i="26"/>
  <c r="GF55" i="26"/>
  <c r="GX55" i="26"/>
  <c r="CF55" i="26"/>
  <c r="HF55" i="26"/>
  <c r="DN55" i="26"/>
  <c r="DH55" i="26"/>
  <c r="AJ55" i="26"/>
  <c r="AP55" i="26"/>
  <c r="DB55" i="26"/>
  <c r="FT55" i="26"/>
  <c r="DP55" i="26"/>
  <c r="CB55" i="26"/>
  <c r="AL55" i="26"/>
  <c r="EH55" i="26"/>
  <c r="CR55" i="26"/>
  <c r="BD55" i="26"/>
  <c r="FB55" i="26"/>
  <c r="DL55" i="26"/>
  <c r="BH55" i="26"/>
  <c r="BR55" i="26"/>
  <c r="FR55" i="26"/>
  <c r="FZ55" i="26"/>
  <c r="BL55" i="26"/>
  <c r="EZ55" i="26"/>
  <c r="DJ55" i="26"/>
  <c r="BT55" i="26"/>
  <c r="FP55" i="26"/>
  <c r="EB55" i="26"/>
  <c r="CL55" i="26"/>
  <c r="AH55" i="26"/>
  <c r="GJ55" i="26"/>
  <c r="ET55" i="26"/>
  <c r="CP55" i="26"/>
  <c r="BB55" i="26"/>
  <c r="AD55" i="26"/>
  <c r="ED55" i="26"/>
  <c r="EJ55" i="26"/>
  <c r="GH55" i="26"/>
  <c r="ER55" i="26"/>
  <c r="DD55" i="26"/>
  <c r="AZ55" i="26"/>
  <c r="FJ55" i="26"/>
  <c r="DT55" i="26"/>
  <c r="GD55" i="26"/>
  <c r="CJ55" i="26"/>
  <c r="FL55" i="26"/>
  <c r="BZ55" i="26"/>
  <c r="CT55" i="26"/>
  <c r="EP55" i="26"/>
  <c r="GB55" i="26"/>
  <c r="EL55" i="26"/>
  <c r="CH55" i="26"/>
  <c r="AR55" i="26"/>
  <c r="FD55" i="26"/>
  <c r="CZ55" i="26"/>
  <c r="BJ55" i="26"/>
  <c r="FH55" i="26"/>
  <c r="DR55" i="26"/>
  <c r="CD55" i="26"/>
  <c r="Z55" i="26"/>
  <c r="BP55" i="26"/>
  <c r="DZ55" i="26"/>
  <c r="AT55" i="26"/>
  <c r="AB55" i="26"/>
  <c r="AD56" i="26"/>
  <c r="AP56" i="26"/>
  <c r="BZ56" i="26"/>
  <c r="DH56" i="26"/>
  <c r="EP56" i="26"/>
  <c r="FZ56" i="26"/>
  <c r="GN56" i="26"/>
  <c r="GX56" i="26"/>
  <c r="HF56" i="26"/>
  <c r="X56" i="26"/>
  <c r="AZ56" i="26"/>
  <c r="CH56" i="26"/>
  <c r="DP56" i="26"/>
  <c r="EZ56" i="26"/>
  <c r="GH56" i="26"/>
  <c r="GP56" i="26"/>
  <c r="GZ56" i="26"/>
  <c r="HH56" i="26"/>
  <c r="HH59" i="26" s="1"/>
  <c r="AB56" i="26"/>
  <c r="AH56" i="26"/>
  <c r="BP56" i="26"/>
  <c r="CZ56" i="26"/>
  <c r="EH56" i="26"/>
  <c r="FP56" i="26"/>
  <c r="GL56" i="26"/>
  <c r="GT56" i="26"/>
  <c r="HD56" i="26"/>
  <c r="HL56" i="26"/>
  <c r="DZ56" i="26"/>
  <c r="FH56" i="26"/>
  <c r="HJ56" i="26"/>
  <c r="BH56" i="26"/>
  <c r="Z56" i="26"/>
  <c r="CP56" i="26"/>
  <c r="GR56" i="26"/>
  <c r="HB56" i="26"/>
  <c r="FX56" i="26"/>
  <c r="EN56" i="26"/>
  <c r="BB56" i="26"/>
  <c r="BX56" i="26"/>
  <c r="FD56" i="26"/>
  <c r="DN56" i="26"/>
  <c r="BD56" i="26"/>
  <c r="FT56" i="26"/>
  <c r="EF56" i="26"/>
  <c r="EF59" i="26" s="1"/>
  <c r="CB56" i="26"/>
  <c r="AF56" i="26"/>
  <c r="FR56" i="26"/>
  <c r="ED56" i="26"/>
  <c r="CN56" i="26"/>
  <c r="AJ56" i="26"/>
  <c r="DR56" i="26"/>
  <c r="CJ56" i="26"/>
  <c r="GJ56" i="26"/>
  <c r="EX56" i="26"/>
  <c r="CR56" i="26"/>
  <c r="AX56" i="26"/>
  <c r="FN56" i="26"/>
  <c r="FN59" i="26" s="1"/>
  <c r="DJ56" i="26"/>
  <c r="BT56" i="26"/>
  <c r="FL56" i="26"/>
  <c r="DX56" i="26"/>
  <c r="BR56" i="26"/>
  <c r="CF56" i="26"/>
  <c r="CD56" i="26"/>
  <c r="AT56" i="26"/>
  <c r="ET56" i="26"/>
  <c r="FB56" i="26"/>
  <c r="AN56" i="26"/>
  <c r="GF56" i="26"/>
  <c r="CL56" i="26"/>
  <c r="ER56" i="26"/>
  <c r="DD56" i="26"/>
  <c r="DB56" i="26"/>
  <c r="GD56" i="26"/>
  <c r="DF56" i="26"/>
  <c r="DL56" i="26"/>
  <c r="FJ56" i="26"/>
  <c r="DT56" i="26"/>
  <c r="BJ56" i="26"/>
  <c r="GB56" i="26"/>
  <c r="EL56" i="26"/>
  <c r="CX56" i="26"/>
  <c r="AL56" i="26"/>
  <c r="EJ56" i="26"/>
  <c r="CT56" i="26"/>
  <c r="BF56" i="26"/>
  <c r="EB56" i="26"/>
  <c r="AR56" i="26"/>
  <c r="FF56" i="26"/>
  <c r="BL56" i="26"/>
  <c r="BN56" i="26"/>
  <c r="EV31" i="26"/>
  <c r="FU31" i="26" s="1"/>
  <c r="HM39" i="26"/>
  <c r="GV30" i="26"/>
  <c r="HM30" i="26" s="1"/>
  <c r="EV22" i="26"/>
  <c r="FU22" i="26" s="1"/>
  <c r="DV27" i="26"/>
  <c r="EU27" i="26" s="1"/>
  <c r="CV30" i="26"/>
  <c r="DU30" i="26" s="1"/>
  <c r="DV30" i="26"/>
  <c r="EU30" i="26" s="1"/>
  <c r="EV30" i="26"/>
  <c r="FU30" i="26" s="1"/>
  <c r="CV31" i="26"/>
  <c r="DU31" i="26" s="1"/>
  <c r="DV31" i="26"/>
  <c r="EU31" i="26" s="1"/>
  <c r="EV42" i="26"/>
  <c r="FU42" i="26" s="1"/>
  <c r="GU39" i="26"/>
  <c r="EM41" i="26"/>
  <c r="DV42" i="26"/>
  <c r="EU42" i="26" s="1"/>
  <c r="FV32" i="26"/>
  <c r="GU32" i="26" s="1"/>
  <c r="CV35" i="26"/>
  <c r="DU35" i="26" s="1"/>
  <c r="DW33" i="26"/>
  <c r="DV35" i="26"/>
  <c r="EU35" i="26" s="1"/>
  <c r="EY33" i="26"/>
  <c r="EV35" i="26"/>
  <c r="FU35" i="26" s="1"/>
  <c r="CW38" i="26"/>
  <c r="DU39" i="26"/>
  <c r="EU39" i="26"/>
  <c r="FU39" i="26"/>
  <c r="CW41" i="26"/>
  <c r="CV42" i="26"/>
  <c r="DU42" i="26" s="1"/>
  <c r="CY21" i="26"/>
  <c r="CV22" i="26"/>
  <c r="DU22" i="26" s="1"/>
  <c r="CW26" i="26"/>
  <c r="CV27" i="26"/>
  <c r="DU27" i="26" s="1"/>
  <c r="FW33" i="26"/>
  <c r="FV35" i="26"/>
  <c r="GU35" i="26" s="1"/>
  <c r="DW36" i="26"/>
  <c r="DV37" i="26"/>
  <c r="EU37" i="26" s="1"/>
  <c r="EV24" i="26"/>
  <c r="FU24" i="26" s="1"/>
  <c r="CV32" i="26"/>
  <c r="DU32" i="26" s="1"/>
  <c r="DV32" i="26"/>
  <c r="EU32" i="26" s="1"/>
  <c r="EV32" i="26"/>
  <c r="FU32" i="26" s="1"/>
  <c r="FW36" i="26"/>
  <c r="FV37" i="26"/>
  <c r="GU37" i="26" s="1"/>
  <c r="EC21" i="26"/>
  <c r="DV22" i="26"/>
  <c r="EU22" i="26" s="1"/>
  <c r="FV22" i="26"/>
  <c r="GU22" i="26" s="1"/>
  <c r="FV24" i="26"/>
  <c r="GU24" i="26" s="1"/>
  <c r="FV30" i="26"/>
  <c r="GU30" i="26" s="1"/>
  <c r="CV37" i="26"/>
  <c r="DU37" i="26" s="1"/>
  <c r="EV37" i="26"/>
  <c r="FU37" i="26" s="1"/>
  <c r="FV42" i="26"/>
  <c r="GU42" i="26" s="1"/>
  <c r="BV30" i="26"/>
  <c r="CU30" i="26" s="1"/>
  <c r="BV32" i="26"/>
  <c r="CU32" i="26" s="1"/>
  <c r="BW26" i="26"/>
  <c r="BV27" i="26"/>
  <c r="CU27" i="26" s="1"/>
  <c r="BW38" i="26"/>
  <c r="CU39" i="26"/>
  <c r="BV42" i="26"/>
  <c r="CU42" i="26" s="1"/>
  <c r="BW33" i="26"/>
  <c r="BV35" i="26"/>
  <c r="CU35" i="26" s="1"/>
  <c r="BV31" i="26"/>
  <c r="CU31" i="26" s="1"/>
  <c r="AW41" i="26"/>
  <c r="AV42" i="26"/>
  <c r="BU42" i="26" s="1"/>
  <c r="AV27" i="26"/>
  <c r="BU27" i="26" s="1"/>
  <c r="AV30" i="26"/>
  <c r="BU30" i="26" s="1"/>
  <c r="AV32" i="26"/>
  <c r="BU32" i="26" s="1"/>
  <c r="AW33" i="26"/>
  <c r="AV35" i="26"/>
  <c r="BU35" i="26" s="1"/>
  <c r="AV31" i="26"/>
  <c r="BU31" i="26" s="1"/>
  <c r="AW38" i="26"/>
  <c r="BU39" i="26"/>
  <c r="V27" i="26"/>
  <c r="AU27" i="26" s="1"/>
  <c r="AG67" i="26"/>
  <c r="AI67" i="26" s="1"/>
  <c r="AK67" i="26" s="1"/>
  <c r="AM67" i="26" s="1"/>
  <c r="AO67" i="26" s="1"/>
  <c r="AQ67" i="26" s="1"/>
  <c r="AS67" i="26" s="1"/>
  <c r="AW67" i="26" s="1"/>
  <c r="AY67" i="26" s="1"/>
  <c r="BA67" i="26" s="1"/>
  <c r="BC67" i="26" s="1"/>
  <c r="BE67" i="26" s="1"/>
  <c r="BG67" i="26" s="1"/>
  <c r="BI67" i="26" s="1"/>
  <c r="BK67" i="26" s="1"/>
  <c r="BM67" i="26" s="1"/>
  <c r="BO67" i="26" s="1"/>
  <c r="BQ67" i="26" s="1"/>
  <c r="BS67" i="26" s="1"/>
  <c r="BW67" i="26" s="1"/>
  <c r="BY67" i="26" s="1"/>
  <c r="AW14" i="26"/>
  <c r="V30" i="26"/>
  <c r="AU30" i="26" s="1"/>
  <c r="V32" i="26"/>
  <c r="AU32" i="26" s="1"/>
  <c r="V31" i="26"/>
  <c r="AU31" i="26" s="1"/>
  <c r="V35" i="26"/>
  <c r="AU35" i="26" s="1"/>
  <c r="AI38" i="26"/>
  <c r="AU39" i="26"/>
  <c r="V42" i="26"/>
  <c r="AU42" i="26" s="1"/>
  <c r="DJ22" i="26"/>
  <c r="GB32" i="26"/>
  <c r="BE44" i="26"/>
  <c r="DP22" i="26"/>
  <c r="H34" i="26"/>
  <c r="P34" i="26"/>
  <c r="H39" i="26"/>
  <c r="P39" i="26"/>
  <c r="J34" i="26"/>
  <c r="R34" i="26"/>
  <c r="J39" i="26"/>
  <c r="R39" i="26"/>
  <c r="T31" i="26"/>
  <c r="T34" i="26"/>
  <c r="T39" i="26"/>
  <c r="P31" i="26"/>
  <c r="F34" i="26"/>
  <c r="F39" i="26"/>
  <c r="L31" i="26"/>
  <c r="L34" i="26"/>
  <c r="L39" i="26"/>
  <c r="H31" i="26"/>
  <c r="N39" i="26"/>
  <c r="N34" i="26"/>
  <c r="J31" i="26"/>
  <c r="N31" i="26"/>
  <c r="F31" i="26"/>
  <c r="R31" i="26"/>
  <c r="H56" i="26"/>
  <c r="H57" i="26" s="1"/>
  <c r="P56" i="26"/>
  <c r="P57" i="26" s="1"/>
  <c r="J56" i="26"/>
  <c r="J57" i="26" s="1"/>
  <c r="R56" i="26"/>
  <c r="T56" i="26"/>
  <c r="T57" i="26" s="1"/>
  <c r="L56" i="26"/>
  <c r="L57" i="26" s="1"/>
  <c r="F56" i="26"/>
  <c r="F57" i="26" s="1"/>
  <c r="N56" i="26"/>
  <c r="N57" i="26" s="1"/>
  <c r="AH27" i="26"/>
  <c r="F22" i="26"/>
  <c r="T22" i="26"/>
  <c r="H27" i="26"/>
  <c r="P27" i="26"/>
  <c r="H35" i="26"/>
  <c r="P35" i="26"/>
  <c r="H37" i="26"/>
  <c r="H42" i="26"/>
  <c r="H41" i="26" s="1"/>
  <c r="P42" i="26"/>
  <c r="P41" i="26" s="1"/>
  <c r="H22" i="26"/>
  <c r="N22" i="26"/>
  <c r="J27" i="26"/>
  <c r="R27" i="26"/>
  <c r="J35" i="26"/>
  <c r="R35" i="26"/>
  <c r="J37" i="26"/>
  <c r="J42" i="26"/>
  <c r="J41" i="26" s="1"/>
  <c r="R42" i="26"/>
  <c r="R41" i="26" s="1"/>
  <c r="P22" i="26"/>
  <c r="T27" i="26"/>
  <c r="T35" i="26"/>
  <c r="T42" i="26"/>
  <c r="T41" i="26" s="1"/>
  <c r="R22" i="26"/>
  <c r="F27" i="26"/>
  <c r="F35" i="26"/>
  <c r="F37" i="26"/>
  <c r="J22" i="26"/>
  <c r="L27" i="26"/>
  <c r="L35" i="26"/>
  <c r="L42" i="26"/>
  <c r="L41" i="26" s="1"/>
  <c r="N27" i="26"/>
  <c r="N35" i="26"/>
  <c r="F42" i="26"/>
  <c r="F41" i="26" s="1"/>
  <c r="N42" i="26"/>
  <c r="N41" i="26" s="1"/>
  <c r="L22" i="26"/>
  <c r="H30" i="26"/>
  <c r="P30" i="26"/>
  <c r="J30" i="26"/>
  <c r="R30" i="26"/>
  <c r="T30" i="26"/>
  <c r="F30" i="26"/>
  <c r="L30" i="26"/>
  <c r="N30" i="26"/>
  <c r="J24" i="26"/>
  <c r="P24" i="26"/>
  <c r="H28" i="26"/>
  <c r="P28" i="26"/>
  <c r="H32" i="26"/>
  <c r="P32" i="26"/>
  <c r="P37" i="26"/>
  <c r="H40" i="26"/>
  <c r="P40" i="26"/>
  <c r="R24" i="26"/>
  <c r="J28" i="26"/>
  <c r="R28" i="26"/>
  <c r="J32" i="26"/>
  <c r="R32" i="26"/>
  <c r="R37" i="26"/>
  <c r="J40" i="26"/>
  <c r="R40" i="26"/>
  <c r="H24" i="26"/>
  <c r="T24" i="26"/>
  <c r="T28" i="26"/>
  <c r="T32" i="26"/>
  <c r="T37" i="26"/>
  <c r="T40" i="26"/>
  <c r="F28" i="26"/>
  <c r="F32" i="26"/>
  <c r="F40" i="26"/>
  <c r="L24" i="26"/>
  <c r="L28" i="26"/>
  <c r="L32" i="26"/>
  <c r="L37" i="26"/>
  <c r="L40" i="26"/>
  <c r="F24" i="26"/>
  <c r="N24" i="26"/>
  <c r="N28" i="26"/>
  <c r="N32" i="26"/>
  <c r="N37" i="26"/>
  <c r="N40" i="26"/>
  <c r="BP22" i="26"/>
  <c r="BR31" i="26"/>
  <c r="FH22" i="26"/>
  <c r="FP22" i="26"/>
  <c r="FZ22" i="26"/>
  <c r="BR27" i="26"/>
  <c r="CB27" i="26"/>
  <c r="BM44" i="26"/>
  <c r="BZ22" i="26"/>
  <c r="BY21" i="26"/>
  <c r="HC46" i="26"/>
  <c r="HK46" i="26"/>
  <c r="BD22" i="26"/>
  <c r="BL22" i="26"/>
  <c r="BT22" i="26"/>
  <c r="AN31" i="26"/>
  <c r="BH22" i="26"/>
  <c r="ED22" i="26"/>
  <c r="EL22" i="26"/>
  <c r="ET22" i="26"/>
  <c r="FL22" i="26"/>
  <c r="FT22" i="26"/>
  <c r="DP27" i="26"/>
  <c r="BJ24" i="26"/>
  <c r="FT28" i="26"/>
  <c r="FI38" i="26"/>
  <c r="FQ38" i="26"/>
  <c r="HA38" i="26"/>
  <c r="HA44" i="26" s="1"/>
  <c r="CB22" i="26"/>
  <c r="DO21" i="26"/>
  <c r="AP22" i="26"/>
  <c r="DL22" i="26"/>
  <c r="DQ46" i="26"/>
  <c r="EP22" i="26"/>
  <c r="EE38" i="26"/>
  <c r="EM38" i="26"/>
  <c r="FE38" i="26"/>
  <c r="FM38" i="26"/>
  <c r="FW38" i="26"/>
  <c r="GE38" i="26"/>
  <c r="GE46" i="26" s="1"/>
  <c r="GM38" i="26"/>
  <c r="GM44" i="26" s="1"/>
  <c r="GW38" i="26"/>
  <c r="CN31" i="26"/>
  <c r="AT22" i="26"/>
  <c r="DD22" i="26"/>
  <c r="DZ22" i="26"/>
  <c r="HI46" i="26"/>
  <c r="DH22" i="26"/>
  <c r="DT22" i="26"/>
  <c r="AX27" i="26"/>
  <c r="CF27" i="26"/>
  <c r="CN27" i="26"/>
  <c r="CX27" i="26"/>
  <c r="DF27" i="26"/>
  <c r="DN27" i="26"/>
  <c r="EP27" i="26"/>
  <c r="CL31" i="26"/>
  <c r="AN34" i="26"/>
  <c r="AF31" i="26"/>
  <c r="FT27" i="26"/>
  <c r="FD27" i="26"/>
  <c r="BJ27" i="26"/>
  <c r="ER31" i="26"/>
  <c r="BQ26" i="26"/>
  <c r="BQ46" i="26" s="1"/>
  <c r="BL27" i="26"/>
  <c r="DR30" i="26"/>
  <c r="DQ44" i="26"/>
  <c r="AX31" i="26"/>
  <c r="CX31" i="26"/>
  <c r="BC21" i="26"/>
  <c r="BK21" i="26"/>
  <c r="BS21" i="26"/>
  <c r="DC21" i="26"/>
  <c r="DS21" i="26"/>
  <c r="EK21" i="26"/>
  <c r="HE46" i="26"/>
  <c r="AL22" i="26"/>
  <c r="FD22" i="26"/>
  <c r="CB24" i="26"/>
  <c r="AW26" i="26"/>
  <c r="CE26" i="26"/>
  <c r="CE46" i="26" s="1"/>
  <c r="AZ27" i="26"/>
  <c r="BH27" i="26"/>
  <c r="BH26" i="26" s="1"/>
  <c r="BN27" i="26"/>
  <c r="DJ27" i="26"/>
  <c r="DI26" i="26"/>
  <c r="BD28" i="26"/>
  <c r="BB35" i="26"/>
  <c r="EI38" i="26"/>
  <c r="GI38" i="26"/>
  <c r="GI46" i="26" s="1"/>
  <c r="BF22" i="26"/>
  <c r="BJ22" i="26"/>
  <c r="BN22" i="26"/>
  <c r="BR22" i="26"/>
  <c r="BX22" i="26"/>
  <c r="FF22" i="26"/>
  <c r="FJ22" i="26"/>
  <c r="FN22" i="26"/>
  <c r="FR22" i="26"/>
  <c r="FX22" i="26"/>
  <c r="GB22" i="26"/>
  <c r="BZ27" i="26"/>
  <c r="BZ26" i="26" s="1"/>
  <c r="DX27" i="26"/>
  <c r="DW26" i="26"/>
  <c r="AT31" i="26"/>
  <c r="EJ31" i="26"/>
  <c r="CM26" i="26"/>
  <c r="CM46" i="26" s="1"/>
  <c r="DM26" i="26"/>
  <c r="BF27" i="26"/>
  <c r="BE46" i="26"/>
  <c r="BM46" i="26"/>
  <c r="HG46" i="26"/>
  <c r="AZ22" i="26"/>
  <c r="EH22" i="26"/>
  <c r="EZ22" i="26"/>
  <c r="DE26" i="26"/>
  <c r="DE46" i="26" s="1"/>
  <c r="EB27" i="26"/>
  <c r="EP31" i="26"/>
  <c r="BX32" i="26"/>
  <c r="AL35" i="26"/>
  <c r="HO55" i="26"/>
  <c r="BP27" i="26"/>
  <c r="BX27" i="26"/>
  <c r="EL31" i="26"/>
  <c r="ET31" i="26"/>
  <c r="FB31" i="26"/>
  <c r="FH32" i="26"/>
  <c r="FP32" i="26"/>
  <c r="AT35" i="26"/>
  <c r="CD35" i="26"/>
  <c r="AR31" i="26"/>
  <c r="BB31" i="26"/>
  <c r="CR31" i="26"/>
  <c r="BJ32" i="26"/>
  <c r="EB32" i="26"/>
  <c r="EA38" i="26"/>
  <c r="EQ38" i="26"/>
  <c r="FA38" i="26"/>
  <c r="GA38" i="26"/>
  <c r="GQ38" i="26"/>
  <c r="GQ46" i="26" s="1"/>
  <c r="DZ28" i="26"/>
  <c r="DH28" i="26"/>
  <c r="CD22" i="26"/>
  <c r="CL22" i="26"/>
  <c r="CT22" i="26"/>
  <c r="CH27" i="26"/>
  <c r="DT28" i="26"/>
  <c r="BR30" i="26"/>
  <c r="DJ30" i="26"/>
  <c r="CZ34" i="26"/>
  <c r="CN34" i="26"/>
  <c r="AE14" i="26"/>
  <c r="AT28" i="26"/>
  <c r="X40" i="26"/>
  <c r="X32" i="26"/>
  <c r="Z40" i="26"/>
  <c r="X37" i="26"/>
  <c r="Z32" i="26"/>
  <c r="X28" i="26"/>
  <c r="Z24" i="26"/>
  <c r="AD32" i="26"/>
  <c r="AB40" i="26"/>
  <c r="Z37" i="26"/>
  <c r="Z28" i="26"/>
  <c r="X24" i="26"/>
  <c r="AB24" i="26"/>
  <c r="AD40" i="26"/>
  <c r="AB37" i="26"/>
  <c r="AB28" i="26"/>
  <c r="BN24" i="26"/>
  <c r="DR24" i="26"/>
  <c r="AY26" i="26"/>
  <c r="BO26" i="26"/>
  <c r="CG26" i="26"/>
  <c r="DO26" i="26"/>
  <c r="AL27" i="26"/>
  <c r="AT27" i="26"/>
  <c r="CD27" i="26"/>
  <c r="CT27" i="26"/>
  <c r="DL27" i="26"/>
  <c r="ED27" i="26"/>
  <c r="EZ27" i="26"/>
  <c r="DD28" i="26"/>
  <c r="FD28" i="26"/>
  <c r="FZ28" i="26"/>
  <c r="CF31" i="26"/>
  <c r="CZ31" i="26"/>
  <c r="EF31" i="26"/>
  <c r="BP32" i="26"/>
  <c r="BZ32" i="26"/>
  <c r="DH32" i="26"/>
  <c r="DN32" i="26"/>
  <c r="FJ32" i="26"/>
  <c r="AS33" i="26"/>
  <c r="CR34" i="26"/>
  <c r="CJ35" i="26"/>
  <c r="CR35" i="26"/>
  <c r="DB35" i="26"/>
  <c r="EJ35" i="26"/>
  <c r="ER35" i="26"/>
  <c r="FB35" i="26"/>
  <c r="DC36" i="26"/>
  <c r="AM41" i="26"/>
  <c r="AM46" i="26" s="1"/>
  <c r="EJ42" i="26"/>
  <c r="EJ41" i="26" s="1"/>
  <c r="CH22" i="26"/>
  <c r="CP22" i="26"/>
  <c r="CZ22" i="26"/>
  <c r="DN24" i="26"/>
  <c r="CR27" i="26"/>
  <c r="BJ30" i="26"/>
  <c r="CB30" i="26"/>
  <c r="GB30" i="26"/>
  <c r="AL31" i="26"/>
  <c r="BB42" i="26"/>
  <c r="BB41" i="26" s="1"/>
  <c r="X35" i="26"/>
  <c r="X42" i="26"/>
  <c r="X41" i="26" s="1"/>
  <c r="AB27" i="26"/>
  <c r="Z42" i="26"/>
  <c r="Z41" i="26" s="1"/>
  <c r="Z35" i="26"/>
  <c r="AD42" i="26"/>
  <c r="AD41" i="26" s="1"/>
  <c r="Z27" i="26"/>
  <c r="X22" i="26"/>
  <c r="AB42" i="26"/>
  <c r="AB41" i="26" s="1"/>
  <c r="AB35" i="26"/>
  <c r="Z22" i="26"/>
  <c r="AD35" i="26"/>
  <c r="AB22" i="26"/>
  <c r="X27" i="26"/>
  <c r="BF40" i="26"/>
  <c r="BN40" i="26"/>
  <c r="BF37" i="26"/>
  <c r="BP28" i="26"/>
  <c r="AR22" i="26"/>
  <c r="BB22" i="26"/>
  <c r="CJ22" i="26"/>
  <c r="CX22" i="26"/>
  <c r="DF22" i="26"/>
  <c r="DN22" i="26"/>
  <c r="DR22" i="26"/>
  <c r="DX22" i="26"/>
  <c r="EB22" i="26"/>
  <c r="EF22" i="26"/>
  <c r="EJ22" i="26"/>
  <c r="EN22" i="26"/>
  <c r="ER22" i="26"/>
  <c r="FB22" i="26"/>
  <c r="BR24" i="26"/>
  <c r="DF24" i="26"/>
  <c r="DX24" i="26"/>
  <c r="BB27" i="26"/>
  <c r="CJ27" i="26"/>
  <c r="CP27" i="26"/>
  <c r="DB27" i="26"/>
  <c r="DH27" i="26"/>
  <c r="DR27" i="26"/>
  <c r="DZ27" i="26"/>
  <c r="EH27" i="26"/>
  <c r="BL28" i="26"/>
  <c r="DL28" i="26"/>
  <c r="FH28" i="26"/>
  <c r="BF30" i="26"/>
  <c r="BN30" i="26"/>
  <c r="BX30" i="26"/>
  <c r="DF30" i="26"/>
  <c r="DN30" i="26"/>
  <c r="DX30" i="26"/>
  <c r="FF30" i="26"/>
  <c r="FN30" i="26"/>
  <c r="FX30" i="26"/>
  <c r="CH31" i="26"/>
  <c r="CT31" i="26"/>
  <c r="DB31" i="26"/>
  <c r="BR32" i="26"/>
  <c r="CC33" i="26"/>
  <c r="AJ35" i="26"/>
  <c r="AP35" i="26"/>
  <c r="BN37" i="26"/>
  <c r="DH37" i="26"/>
  <c r="DG36" i="26"/>
  <c r="DN37" i="26"/>
  <c r="FH37" i="26"/>
  <c r="FP37" i="26"/>
  <c r="FZ37" i="26"/>
  <c r="CZ27" i="26"/>
  <c r="EB30" i="26"/>
  <c r="FJ30" i="26"/>
  <c r="FR30" i="26"/>
  <c r="DF32" i="26"/>
  <c r="DR32" i="26"/>
  <c r="DJ37" i="26"/>
  <c r="EB37" i="26"/>
  <c r="AE38" i="26"/>
  <c r="DB42" i="26"/>
  <c r="DB41" i="26" s="1"/>
  <c r="ET27" i="26"/>
  <c r="ET26" i="26" s="1"/>
  <c r="GB28" i="26"/>
  <c r="FR32" i="26"/>
  <c r="FP28" i="26"/>
  <c r="AN22" i="26"/>
  <c r="AX22" i="26"/>
  <c r="CF22" i="26"/>
  <c r="CN22" i="26"/>
  <c r="CN21" i="26" s="1"/>
  <c r="CR22" i="26"/>
  <c r="DB22" i="26"/>
  <c r="AF30" i="26"/>
  <c r="AD30" i="26"/>
  <c r="Z30" i="26"/>
  <c r="X30" i="26"/>
  <c r="AB30" i="26"/>
  <c r="AJ30" i="26"/>
  <c r="AX34" i="26"/>
  <c r="AD34" i="26"/>
  <c r="AD39" i="26"/>
  <c r="AB34" i="26"/>
  <c r="AB39" i="26"/>
  <c r="X39" i="26"/>
  <c r="Z34" i="26"/>
  <c r="Z39" i="26"/>
  <c r="X34" i="26"/>
  <c r="AD31" i="26"/>
  <c r="X31" i="26"/>
  <c r="Z31" i="26"/>
  <c r="AB31" i="26"/>
  <c r="AZ34" i="26"/>
  <c r="AH34" i="26"/>
  <c r="EZ34" i="26"/>
  <c r="ER34" i="26"/>
  <c r="IA13" i="26"/>
  <c r="GL24" i="26" s="1"/>
  <c r="AH22" i="26"/>
  <c r="BF24" i="26"/>
  <c r="BX24" i="26"/>
  <c r="DJ24" i="26"/>
  <c r="EB24" i="26"/>
  <c r="FD24" i="26"/>
  <c r="BK26" i="26"/>
  <c r="CC26" i="26"/>
  <c r="CS26" i="26"/>
  <c r="DK26" i="26"/>
  <c r="EC26" i="26"/>
  <c r="AR27" i="26"/>
  <c r="BD27" i="26"/>
  <c r="BT27" i="26"/>
  <c r="CL27" i="26"/>
  <c r="DD27" i="26"/>
  <c r="DT27" i="26"/>
  <c r="EL27" i="26"/>
  <c r="FL27" i="26"/>
  <c r="BT28" i="26"/>
  <c r="DP28" i="26"/>
  <c r="FL28" i="26"/>
  <c r="AP30" i="26"/>
  <c r="AZ30" i="26"/>
  <c r="BH30" i="26"/>
  <c r="BP30" i="26"/>
  <c r="BZ30" i="26"/>
  <c r="CH30" i="26"/>
  <c r="CP30" i="26"/>
  <c r="CZ30" i="26"/>
  <c r="DH30" i="26"/>
  <c r="DP30" i="26"/>
  <c r="DZ30" i="26"/>
  <c r="EH30" i="26"/>
  <c r="EP30" i="26"/>
  <c r="EZ30" i="26"/>
  <c r="FH30" i="26"/>
  <c r="FP30" i="26"/>
  <c r="FZ30" i="26"/>
  <c r="GH30" i="26"/>
  <c r="GP30" i="26"/>
  <c r="GZ30" i="26"/>
  <c r="HH30" i="26"/>
  <c r="AJ31" i="26"/>
  <c r="AP31" i="26"/>
  <c r="CD31" i="26"/>
  <c r="CJ31" i="26"/>
  <c r="ED31" i="26"/>
  <c r="EN31" i="26"/>
  <c r="DJ32" i="26"/>
  <c r="DZ32" i="26"/>
  <c r="FF32" i="26"/>
  <c r="FN32" i="26"/>
  <c r="FX32" i="26"/>
  <c r="AE33" i="26"/>
  <c r="AR34" i="26"/>
  <c r="EN34" i="26"/>
  <c r="BZ36" i="26"/>
  <c r="DZ37" i="26"/>
  <c r="ES38" i="26"/>
  <c r="FC38" i="26"/>
  <c r="FC46" i="26" s="1"/>
  <c r="FK38" i="26"/>
  <c r="FS38" i="26"/>
  <c r="GC38" i="26"/>
  <c r="GC46" i="26" s="1"/>
  <c r="GK38" i="26"/>
  <c r="GK46" i="26" s="1"/>
  <c r="GS38" i="26"/>
  <c r="GS46" i="26" s="1"/>
  <c r="DN40" i="26"/>
  <c r="AZ31" i="26"/>
  <c r="CP31" i="26"/>
  <c r="EH31" i="26"/>
  <c r="EZ31" i="26"/>
  <c r="BF32" i="26"/>
  <c r="CB32" i="26"/>
  <c r="AF67" i="26"/>
  <c r="AH67" i="26" s="1"/>
  <c r="AJ67" i="26" s="1"/>
  <c r="AL67" i="26" s="1"/>
  <c r="AN67" i="26" s="1"/>
  <c r="AP67" i="26" s="1"/>
  <c r="AR67" i="26" s="1"/>
  <c r="AT67" i="26" s="1"/>
  <c r="AX67" i="26" s="1"/>
  <c r="AZ67" i="26" s="1"/>
  <c r="BB67" i="26" s="1"/>
  <c r="BD67" i="26" s="1"/>
  <c r="BF67" i="26" s="1"/>
  <c r="BH67" i="26" s="1"/>
  <c r="BJ67" i="26" s="1"/>
  <c r="BL67" i="26" s="1"/>
  <c r="BN67" i="26" s="1"/>
  <c r="BP67" i="26" s="1"/>
  <c r="BR67" i="26" s="1"/>
  <c r="BT67" i="26" s="1"/>
  <c r="BX67" i="26" s="1"/>
  <c r="BZ67" i="26" s="1"/>
  <c r="HO56" i="26"/>
  <c r="HO65" i="26"/>
  <c r="AT30" i="26"/>
  <c r="BD30" i="26"/>
  <c r="BL30" i="26"/>
  <c r="BT30" i="26"/>
  <c r="CD30" i="26"/>
  <c r="CL30" i="26"/>
  <c r="CT30" i="26"/>
  <c r="DD30" i="26"/>
  <c r="DL30" i="26"/>
  <c r="DT30" i="26"/>
  <c r="ED30" i="26"/>
  <c r="EL30" i="26"/>
  <c r="ET30" i="26"/>
  <c r="FD30" i="26"/>
  <c r="FL30" i="26"/>
  <c r="FT30" i="26"/>
  <c r="GD30" i="26"/>
  <c r="GL30" i="26"/>
  <c r="GT30" i="26"/>
  <c r="HD30" i="26"/>
  <c r="HL30" i="26"/>
  <c r="BH32" i="26"/>
  <c r="BN32" i="26"/>
  <c r="DP32" i="26"/>
  <c r="DX32" i="26"/>
  <c r="FZ32" i="26"/>
  <c r="AR35" i="26"/>
  <c r="BH35" i="26"/>
  <c r="BZ35" i="26"/>
  <c r="CN35" i="26"/>
  <c r="CX35" i="26"/>
  <c r="EF35" i="26"/>
  <c r="EN35" i="26"/>
  <c r="FD37" i="26"/>
  <c r="FL37" i="26"/>
  <c r="FT37" i="26"/>
  <c r="EY38" i="26"/>
  <c r="FG38" i="26"/>
  <c r="FO38" i="26"/>
  <c r="FY38" i="26"/>
  <c r="GG38" i="26"/>
  <c r="GO38" i="26"/>
  <c r="GO46" i="26" s="1"/>
  <c r="GY38" i="26"/>
  <c r="GY46" i="26" s="1"/>
  <c r="EN42" i="26"/>
  <c r="EN41" i="26" s="1"/>
  <c r="HO54" i="26"/>
  <c r="DT34" i="26"/>
  <c r="DL34" i="26"/>
  <c r="DD34" i="26"/>
  <c r="EB39" i="26"/>
  <c r="DX39" i="26"/>
  <c r="DR39" i="26"/>
  <c r="DN39" i="26"/>
  <c r="DJ39" i="26"/>
  <c r="DF39" i="26"/>
  <c r="DR34" i="26"/>
  <c r="DH34" i="26"/>
  <c r="EB34" i="26"/>
  <c r="DP34" i="26"/>
  <c r="DF34" i="26"/>
  <c r="DZ31" i="26"/>
  <c r="DT31" i="26"/>
  <c r="DP31" i="26"/>
  <c r="DL31" i="26"/>
  <c r="DH31" i="26"/>
  <c r="DD31" i="26"/>
  <c r="DZ34" i="26"/>
  <c r="DN34" i="26"/>
  <c r="DX34" i="26"/>
  <c r="DJ34" i="26"/>
  <c r="EB31" i="26"/>
  <c r="DX31" i="26"/>
  <c r="ER65" i="26"/>
  <c r="ER66" i="26" s="1"/>
  <c r="EB65" i="26"/>
  <c r="EB66" i="26" s="1"/>
  <c r="DJ65" i="26"/>
  <c r="DJ66" i="26" s="1"/>
  <c r="CR65" i="26"/>
  <c r="CR66" i="26" s="1"/>
  <c r="CB65" i="26"/>
  <c r="CB66" i="26" s="1"/>
  <c r="FB65" i="26"/>
  <c r="FB66" i="26" s="1"/>
  <c r="EJ65" i="26"/>
  <c r="EJ66" i="26" s="1"/>
  <c r="DR65" i="26"/>
  <c r="DR66" i="26" s="1"/>
  <c r="DB65" i="26"/>
  <c r="DB66" i="26" s="1"/>
  <c r="CJ65" i="26"/>
  <c r="CJ66" i="26" s="1"/>
  <c r="EN65" i="26"/>
  <c r="EN66" i="26" s="1"/>
  <c r="DF65" i="26"/>
  <c r="DF66" i="26" s="1"/>
  <c r="EF65" i="26"/>
  <c r="EF66" i="26" s="1"/>
  <c r="CX65" i="26"/>
  <c r="CX66" i="26" s="1"/>
  <c r="CN65" i="26"/>
  <c r="CN66" i="26" s="1"/>
  <c r="CZ40" i="26"/>
  <c r="CP40" i="26"/>
  <c r="CH40" i="26"/>
  <c r="CX37" i="26"/>
  <c r="CN37" i="26"/>
  <c r="CF37" i="26"/>
  <c r="DX65" i="26"/>
  <c r="DX66" i="26" s="1"/>
  <c r="CT40" i="26"/>
  <c r="CL40" i="26"/>
  <c r="CD40" i="26"/>
  <c r="DB40" i="26"/>
  <c r="CJ40" i="26"/>
  <c r="CR37" i="26"/>
  <c r="CH37" i="26"/>
  <c r="DN65" i="26"/>
  <c r="DN66" i="26" s="1"/>
  <c r="CR40" i="26"/>
  <c r="CZ37" i="26"/>
  <c r="CL37" i="26"/>
  <c r="DB37" i="26"/>
  <c r="CD37" i="26"/>
  <c r="CX28" i="26"/>
  <c r="CN28" i="26"/>
  <c r="CF28" i="26"/>
  <c r="CZ24" i="26"/>
  <c r="CP24" i="26"/>
  <c r="CH24" i="26"/>
  <c r="CX40" i="26"/>
  <c r="CT37" i="26"/>
  <c r="CR32" i="26"/>
  <c r="EX65" i="26"/>
  <c r="EX66" i="26" s="1"/>
  <c r="CN40" i="26"/>
  <c r="CP37" i="26"/>
  <c r="DB28" i="26"/>
  <c r="CR28" i="26"/>
  <c r="CJ28" i="26"/>
  <c r="CT24" i="26"/>
  <c r="CL24" i="26"/>
  <c r="CD24" i="26"/>
  <c r="CF65" i="26"/>
  <c r="CF66" i="26" s="1"/>
  <c r="CF40" i="26"/>
  <c r="CJ37" i="26"/>
  <c r="DB32" i="26"/>
  <c r="CJ32" i="26"/>
  <c r="AF24" i="26"/>
  <c r="AX24" i="26"/>
  <c r="CF24" i="26"/>
  <c r="CX24" i="26"/>
  <c r="EF24" i="26"/>
  <c r="ER24" i="26"/>
  <c r="EQ21" i="26"/>
  <c r="FB24" i="26"/>
  <c r="FA21" i="26"/>
  <c r="FL24" i="26"/>
  <c r="FK21" i="26"/>
  <c r="FT24" i="26"/>
  <c r="FS21" i="26"/>
  <c r="AP28" i="26"/>
  <c r="CP28" i="26"/>
  <c r="EP28" i="26"/>
  <c r="BF31" i="26"/>
  <c r="BX31" i="26"/>
  <c r="DN31" i="26"/>
  <c r="EF32" i="26"/>
  <c r="EN32" i="26"/>
  <c r="BJ42" i="26"/>
  <c r="BJ41" i="26" s="1"/>
  <c r="CB42" i="26"/>
  <c r="CB41" i="26" s="1"/>
  <c r="BZ24" i="26"/>
  <c r="BR42" i="26"/>
  <c r="BR41" i="26" s="1"/>
  <c r="BL35" i="26"/>
  <c r="BT35" i="26"/>
  <c r="BD35" i="26"/>
  <c r="FJ42" i="26"/>
  <c r="FJ41" i="26" s="1"/>
  <c r="GB42" i="26"/>
  <c r="GB41" i="26" s="1"/>
  <c r="GB27" i="26"/>
  <c r="FR27" i="26"/>
  <c r="FJ27" i="26"/>
  <c r="FX27" i="26"/>
  <c r="FN27" i="26"/>
  <c r="FF27" i="26"/>
  <c r="IA12" i="26"/>
  <c r="GF42" i="26" s="1"/>
  <c r="GF41" i="26" s="1"/>
  <c r="FR42" i="26"/>
  <c r="FR41" i="26" s="1"/>
  <c r="AJ24" i="26"/>
  <c r="BB24" i="26"/>
  <c r="CJ24" i="26"/>
  <c r="DB24" i="26"/>
  <c r="EJ24" i="26"/>
  <c r="ET24" i="26"/>
  <c r="ES21" i="26"/>
  <c r="FM21" i="26"/>
  <c r="FN24" i="26"/>
  <c r="FW21" i="26"/>
  <c r="FX24" i="26"/>
  <c r="AO26" i="26"/>
  <c r="AP27" i="26"/>
  <c r="FP27" i="26"/>
  <c r="CD28" i="26"/>
  <c r="CT28" i="26"/>
  <c r="ED28" i="26"/>
  <c r="HG44" i="26"/>
  <c r="AR30" i="26"/>
  <c r="BB30" i="26"/>
  <c r="CJ30" i="26"/>
  <c r="CR30" i="26"/>
  <c r="DB30" i="26"/>
  <c r="EJ30" i="26"/>
  <c r="ER30" i="26"/>
  <c r="FB30" i="26"/>
  <c r="GJ30" i="26"/>
  <c r="GR30" i="26"/>
  <c r="HB30" i="26"/>
  <c r="HJ30" i="26"/>
  <c r="DJ31" i="26"/>
  <c r="CF32" i="26"/>
  <c r="CN32" i="26"/>
  <c r="CX32" i="26"/>
  <c r="BT34" i="26"/>
  <c r="BL34" i="26"/>
  <c r="BD34" i="26"/>
  <c r="CB39" i="26"/>
  <c r="BX39" i="26"/>
  <c r="BR39" i="26"/>
  <c r="BN39" i="26"/>
  <c r="BJ39" i="26"/>
  <c r="BF39" i="26"/>
  <c r="BZ34" i="26"/>
  <c r="BN34" i="26"/>
  <c r="BX34" i="26"/>
  <c r="BJ34" i="26"/>
  <c r="BZ31" i="26"/>
  <c r="BT31" i="26"/>
  <c r="BP31" i="26"/>
  <c r="BL31" i="26"/>
  <c r="BH31" i="26"/>
  <c r="BD31" i="26"/>
  <c r="BR34" i="26"/>
  <c r="BH34" i="26"/>
  <c r="CB34" i="26"/>
  <c r="BP34" i="26"/>
  <c r="BF34" i="26"/>
  <c r="FZ39" i="26"/>
  <c r="FT39" i="26"/>
  <c r="FP39" i="26"/>
  <c r="FL39" i="26"/>
  <c r="FH39" i="26"/>
  <c r="FD39" i="26"/>
  <c r="FT34" i="26"/>
  <c r="FL34" i="26"/>
  <c r="FD34" i="26"/>
  <c r="FT31" i="26"/>
  <c r="FL31" i="26"/>
  <c r="FD31" i="26"/>
  <c r="GB39" i="26"/>
  <c r="FX39" i="26"/>
  <c r="FR39" i="26"/>
  <c r="FN39" i="26"/>
  <c r="FJ39" i="26"/>
  <c r="FF39" i="26"/>
  <c r="FZ34" i="26"/>
  <c r="FN34" i="26"/>
  <c r="FX31" i="26"/>
  <c r="FJ31" i="26"/>
  <c r="FX34" i="26"/>
  <c r="FJ34" i="26"/>
  <c r="FR31" i="26"/>
  <c r="FH31" i="26"/>
  <c r="FR34" i="26"/>
  <c r="FH34" i="26"/>
  <c r="GB31" i="26"/>
  <c r="FP31" i="26"/>
  <c r="FF31" i="26"/>
  <c r="IA11" i="26"/>
  <c r="GB34" i="26"/>
  <c r="FP34" i="26"/>
  <c r="FF34" i="26"/>
  <c r="FZ31" i="26"/>
  <c r="FN31" i="26"/>
  <c r="AZ40" i="26"/>
  <c r="AP40" i="26"/>
  <c r="AH40" i="26"/>
  <c r="AT40" i="26"/>
  <c r="AL40" i="26"/>
  <c r="BB40" i="26"/>
  <c r="AJ40" i="26"/>
  <c r="AT37" i="26"/>
  <c r="AL37" i="26"/>
  <c r="AL32" i="26"/>
  <c r="AR40" i="26"/>
  <c r="AZ37" i="26"/>
  <c r="AP37" i="26"/>
  <c r="AH37" i="26"/>
  <c r="AN40" i="26"/>
  <c r="AR37" i="26"/>
  <c r="AF32" i="26"/>
  <c r="AX28" i="26"/>
  <c r="AN28" i="26"/>
  <c r="AZ24" i="26"/>
  <c r="AP24" i="26"/>
  <c r="AH24" i="26"/>
  <c r="AF40" i="26"/>
  <c r="AN37" i="26"/>
  <c r="AR32" i="26"/>
  <c r="BB37" i="26"/>
  <c r="AJ37" i="26"/>
  <c r="AJ32" i="26"/>
  <c r="BB28" i="26"/>
  <c r="AR28" i="26"/>
  <c r="AJ28" i="26"/>
  <c r="AT24" i="26"/>
  <c r="AL24" i="26"/>
  <c r="AX40" i="26"/>
  <c r="AX37" i="26"/>
  <c r="BB32" i="26"/>
  <c r="AH32" i="26"/>
  <c r="FB37" i="26"/>
  <c r="ER37" i="26"/>
  <c r="EN37" i="26"/>
  <c r="EJ37" i="26"/>
  <c r="EF37" i="26"/>
  <c r="ED37" i="26"/>
  <c r="EN28" i="26"/>
  <c r="EF28" i="26"/>
  <c r="EH24" i="26"/>
  <c r="ER32" i="26"/>
  <c r="FB28" i="26"/>
  <c r="ER28" i="26"/>
  <c r="EJ28" i="26"/>
  <c r="EL24" i="26"/>
  <c r="ED24" i="26"/>
  <c r="FB32" i="26"/>
  <c r="EJ32" i="26"/>
  <c r="AN24" i="26"/>
  <c r="EN24" i="26"/>
  <c r="EM21" i="26"/>
  <c r="FH24" i="26"/>
  <c r="FG21" i="26"/>
  <c r="FP24" i="26"/>
  <c r="FO21" i="26"/>
  <c r="FZ24" i="26"/>
  <c r="FY21" i="26"/>
  <c r="AH28" i="26"/>
  <c r="AZ28" i="26"/>
  <c r="CH28" i="26"/>
  <c r="CZ28" i="26"/>
  <c r="EH28" i="26"/>
  <c r="EZ28" i="26"/>
  <c r="BN31" i="26"/>
  <c r="DF31" i="26"/>
  <c r="AX32" i="26"/>
  <c r="AL30" i="26"/>
  <c r="AH30" i="26"/>
  <c r="EB42" i="26"/>
  <c r="EB41" i="26" s="1"/>
  <c r="DJ42" i="26"/>
  <c r="DJ41" i="26" s="1"/>
  <c r="DR42" i="26"/>
  <c r="DR41" i="26" s="1"/>
  <c r="AR24" i="26"/>
  <c r="CR24" i="26"/>
  <c r="EP24" i="26"/>
  <c r="EO21" i="26"/>
  <c r="EZ24" i="26"/>
  <c r="EY21" i="26"/>
  <c r="FI21" i="26"/>
  <c r="FJ24" i="26"/>
  <c r="FQ21" i="26"/>
  <c r="FR24" i="26"/>
  <c r="GA21" i="26"/>
  <c r="GB24" i="26"/>
  <c r="FH27" i="26"/>
  <c r="FZ27" i="26"/>
  <c r="AL28" i="26"/>
  <c r="CL28" i="26"/>
  <c r="EL28" i="26"/>
  <c r="HC44" i="26"/>
  <c r="HK44" i="26"/>
  <c r="AN30" i="26"/>
  <c r="AX30" i="26"/>
  <c r="CF30" i="26"/>
  <c r="CN30" i="26"/>
  <c r="CX30" i="26"/>
  <c r="EF30" i="26"/>
  <c r="EN30" i="26"/>
  <c r="GF30" i="26"/>
  <c r="GN30" i="26"/>
  <c r="GX30" i="26"/>
  <c r="HF30" i="26"/>
  <c r="BJ31" i="26"/>
  <c r="CB31" i="26"/>
  <c r="DR31" i="26"/>
  <c r="AP32" i="26"/>
  <c r="CP32" i="26"/>
  <c r="EP32" i="26"/>
  <c r="BJ35" i="26"/>
  <c r="CB35" i="26"/>
  <c r="DF35" i="26"/>
  <c r="DN35" i="26"/>
  <c r="DX35" i="26"/>
  <c r="FF35" i="26"/>
  <c r="FN35" i="26"/>
  <c r="FX35" i="26"/>
  <c r="EH37" i="26"/>
  <c r="EP37" i="26"/>
  <c r="EZ37" i="26"/>
  <c r="AG38" i="26"/>
  <c r="AG46" i="26" s="1"/>
  <c r="AH39" i="26"/>
  <c r="AO38" i="26"/>
  <c r="AP39" i="26"/>
  <c r="AY38" i="26"/>
  <c r="AZ39" i="26"/>
  <c r="BG38" i="26"/>
  <c r="BH39" i="26"/>
  <c r="BO38" i="26"/>
  <c r="BP39" i="26"/>
  <c r="BY38" i="26"/>
  <c r="BZ39" i="26"/>
  <c r="CG38" i="26"/>
  <c r="CH39" i="26"/>
  <c r="CO38" i="26"/>
  <c r="CO46" i="26" s="1"/>
  <c r="CP39" i="26"/>
  <c r="CY38" i="26"/>
  <c r="CZ39" i="26"/>
  <c r="DG38" i="26"/>
  <c r="DH39" i="26"/>
  <c r="DO38" i="26"/>
  <c r="DP39" i="26"/>
  <c r="DY38" i="26"/>
  <c r="DZ39" i="26"/>
  <c r="EG38" i="26"/>
  <c r="EH39" i="26"/>
  <c r="EO38" i="26"/>
  <c r="EP39" i="26"/>
  <c r="BP42" i="26"/>
  <c r="BP41" i="26" s="1"/>
  <c r="BO41" i="26"/>
  <c r="BX42" i="26"/>
  <c r="BX41" i="26" s="1"/>
  <c r="EH42" i="26"/>
  <c r="EH41" i="26" s="1"/>
  <c r="EG41" i="26"/>
  <c r="CT34" i="26"/>
  <c r="CL34" i="26"/>
  <c r="CD34" i="26"/>
  <c r="DB39" i="26"/>
  <c r="CX39" i="26"/>
  <c r="CR39" i="26"/>
  <c r="CN39" i="26"/>
  <c r="CJ39" i="26"/>
  <c r="CF39" i="26"/>
  <c r="CR42" i="26"/>
  <c r="CR41" i="26" s="1"/>
  <c r="DZ40" i="26"/>
  <c r="DP40" i="26"/>
  <c r="DH40" i="26"/>
  <c r="DT40" i="26"/>
  <c r="DL40" i="26"/>
  <c r="DD40" i="26"/>
  <c r="DR40" i="26"/>
  <c r="DJ40" i="26"/>
  <c r="AF22" i="26"/>
  <c r="BD24" i="26"/>
  <c r="BL24" i="26"/>
  <c r="BT24" i="26"/>
  <c r="DD24" i="26"/>
  <c r="DL24" i="26"/>
  <c r="DT24" i="26"/>
  <c r="FF24" i="26"/>
  <c r="AJ27" i="26"/>
  <c r="EF27" i="26"/>
  <c r="EN27" i="26"/>
  <c r="BJ28" i="26"/>
  <c r="BR28" i="26"/>
  <c r="CB28" i="26"/>
  <c r="DJ28" i="26"/>
  <c r="DR28" i="26"/>
  <c r="EB28" i="26"/>
  <c r="FJ28" i="26"/>
  <c r="FR28" i="26"/>
  <c r="BD32" i="26"/>
  <c r="BT32" i="26"/>
  <c r="CL32" i="26"/>
  <c r="DD32" i="26"/>
  <c r="DT32" i="26"/>
  <c r="EL32" i="26"/>
  <c r="FD32" i="26"/>
  <c r="FT32" i="26"/>
  <c r="AI33" i="26"/>
  <c r="AO33" i="26"/>
  <c r="BA33" i="26"/>
  <c r="BG33" i="26"/>
  <c r="BY33" i="26"/>
  <c r="CI33" i="26"/>
  <c r="DA33" i="26"/>
  <c r="DA46" i="26" s="1"/>
  <c r="EI33" i="26"/>
  <c r="FA33" i="26"/>
  <c r="AJ34" i="26"/>
  <c r="CF34" i="26"/>
  <c r="CP34" i="26"/>
  <c r="DB34" i="26"/>
  <c r="EJ34" i="26"/>
  <c r="AH35" i="26"/>
  <c r="AN35" i="26"/>
  <c r="AZ35" i="26"/>
  <c r="BF35" i="26"/>
  <c r="BP35" i="26"/>
  <c r="BX35" i="26"/>
  <c r="CH35" i="26"/>
  <c r="CH33" i="26" s="1"/>
  <c r="CP35" i="26"/>
  <c r="CZ35" i="26"/>
  <c r="DH35" i="26"/>
  <c r="DP35" i="26"/>
  <c r="DZ35" i="26"/>
  <c r="EH35" i="26"/>
  <c r="EH33" i="26" s="1"/>
  <c r="EP35" i="26"/>
  <c r="EZ35" i="26"/>
  <c r="FH35" i="26"/>
  <c r="FP35" i="26"/>
  <c r="FZ35" i="26"/>
  <c r="DM36" i="26"/>
  <c r="BR37" i="26"/>
  <c r="DF37" i="26"/>
  <c r="DR37" i="26"/>
  <c r="DX40" i="26"/>
  <c r="EH40" i="26"/>
  <c r="EP40" i="26"/>
  <c r="EZ40" i="26"/>
  <c r="FH40" i="26"/>
  <c r="FP40" i="26"/>
  <c r="FZ40" i="26"/>
  <c r="CH42" i="26"/>
  <c r="CH41" i="26" s="1"/>
  <c r="CG41" i="26"/>
  <c r="CN42" i="26"/>
  <c r="CN41" i="26" s="1"/>
  <c r="EZ42" i="26"/>
  <c r="EZ41" i="26" s="1"/>
  <c r="EY41" i="26"/>
  <c r="FF42" i="26"/>
  <c r="FF41" i="26" s="1"/>
  <c r="FE41" i="26"/>
  <c r="AZ32" i="26"/>
  <c r="CH32" i="26"/>
  <c r="CZ32" i="26"/>
  <c r="EH32" i="26"/>
  <c r="EZ32" i="26"/>
  <c r="CW33" i="26"/>
  <c r="DM33" i="26"/>
  <c r="EE33" i="26"/>
  <c r="FM33" i="26"/>
  <c r="BR35" i="26"/>
  <c r="DJ35" i="26"/>
  <c r="DR35" i="26"/>
  <c r="EB35" i="26"/>
  <c r="FJ35" i="26"/>
  <c r="FR35" i="26"/>
  <c r="GB35" i="26"/>
  <c r="DY36" i="26"/>
  <c r="EG36" i="26"/>
  <c r="EO36" i="26"/>
  <c r="EY36" i="26"/>
  <c r="FG36" i="26"/>
  <c r="FO36" i="26"/>
  <c r="FY36" i="26"/>
  <c r="AF36" i="26"/>
  <c r="EL37" i="26"/>
  <c r="ET37" i="26"/>
  <c r="AK38" i="26"/>
  <c r="AL39" i="26"/>
  <c r="AS38" i="26"/>
  <c r="AT39" i="26"/>
  <c r="BC38" i="26"/>
  <c r="BD39" i="26"/>
  <c r="BK38" i="26"/>
  <c r="BL39" i="26"/>
  <c r="BS38" i="26"/>
  <c r="BT39" i="26"/>
  <c r="CC38" i="26"/>
  <c r="CD39" i="26"/>
  <c r="CK38" i="26"/>
  <c r="CK46" i="26" s="1"/>
  <c r="CL39" i="26"/>
  <c r="CS38" i="26"/>
  <c r="CT39" i="26"/>
  <c r="DC38" i="26"/>
  <c r="DD39" i="26"/>
  <c r="DK38" i="26"/>
  <c r="DL39" i="26"/>
  <c r="DS38" i="26"/>
  <c r="DT39" i="26"/>
  <c r="EC38" i="26"/>
  <c r="ED39" i="26"/>
  <c r="EK38" i="26"/>
  <c r="EL39" i="26"/>
  <c r="AN42" i="26"/>
  <c r="AN41" i="26" s="1"/>
  <c r="CZ42" i="26"/>
  <c r="CZ41" i="26" s="1"/>
  <c r="CY41" i="26"/>
  <c r="DF42" i="26"/>
  <c r="DF41" i="26" s="1"/>
  <c r="FP42" i="26"/>
  <c r="FP41" i="26" s="1"/>
  <c r="FO41" i="26"/>
  <c r="FX42" i="26"/>
  <c r="FX41" i="26" s="1"/>
  <c r="AT34" i="26"/>
  <c r="AL34" i="26"/>
  <c r="BB39" i="26"/>
  <c r="AX39" i="26"/>
  <c r="AR39" i="26"/>
  <c r="AN39" i="26"/>
  <c r="AJ39" i="26"/>
  <c r="AF39" i="26"/>
  <c r="EZ39" i="26"/>
  <c r="ET39" i="26"/>
  <c r="ET34" i="26"/>
  <c r="EL34" i="26"/>
  <c r="ED34" i="26"/>
  <c r="FB39" i="26"/>
  <c r="ER39" i="26"/>
  <c r="EN39" i="26"/>
  <c r="EJ39" i="26"/>
  <c r="EF39" i="26"/>
  <c r="AL42" i="26"/>
  <c r="AL41" i="26" s="1"/>
  <c r="AJ42" i="26"/>
  <c r="AJ41" i="26" s="1"/>
  <c r="AF42" i="26"/>
  <c r="AR42" i="26"/>
  <c r="AR41" i="26" s="1"/>
  <c r="AH42" i="26"/>
  <c r="AH41" i="26" s="1"/>
  <c r="ER42" i="26"/>
  <c r="ER41" i="26" s="1"/>
  <c r="BZ40" i="26"/>
  <c r="BP40" i="26"/>
  <c r="BH40" i="26"/>
  <c r="BX37" i="26"/>
  <c r="BT40" i="26"/>
  <c r="BL40" i="26"/>
  <c r="BD40" i="26"/>
  <c r="BR40" i="26"/>
  <c r="BT37" i="26"/>
  <c r="BL37" i="26"/>
  <c r="BD37" i="26"/>
  <c r="CB40" i="26"/>
  <c r="BJ40" i="26"/>
  <c r="CB37" i="26"/>
  <c r="BP37" i="26"/>
  <c r="BH37" i="26"/>
  <c r="GB37" i="26"/>
  <c r="FX37" i="26"/>
  <c r="FR37" i="26"/>
  <c r="FN37" i="26"/>
  <c r="FJ37" i="26"/>
  <c r="FF37" i="26"/>
  <c r="HE44" i="26"/>
  <c r="HI44" i="26"/>
  <c r="AJ22" i="26"/>
  <c r="BH24" i="26"/>
  <c r="BP24" i="26"/>
  <c r="DH24" i="26"/>
  <c r="DP24" i="26"/>
  <c r="DZ24" i="26"/>
  <c r="AN27" i="26"/>
  <c r="EJ27" i="26"/>
  <c r="ER27" i="26"/>
  <c r="FB27" i="26"/>
  <c r="BF28" i="26"/>
  <c r="BN28" i="26"/>
  <c r="BX28" i="26"/>
  <c r="DF28" i="26"/>
  <c r="DN28" i="26"/>
  <c r="DX28" i="26"/>
  <c r="FF28" i="26"/>
  <c r="FN28" i="26"/>
  <c r="FX28" i="26"/>
  <c r="AH31" i="26"/>
  <c r="AN32" i="26"/>
  <c r="AT32" i="26"/>
  <c r="BL32" i="26"/>
  <c r="CD32" i="26"/>
  <c r="CT32" i="26"/>
  <c r="DL32" i="26"/>
  <c r="ED32" i="26"/>
  <c r="ET32" i="26"/>
  <c r="FL32" i="26"/>
  <c r="AQ33" i="26"/>
  <c r="BI33" i="26"/>
  <c r="BI46" i="26" s="1"/>
  <c r="CA33" i="26"/>
  <c r="CQ33" i="26"/>
  <c r="DI33" i="26"/>
  <c r="EA33" i="26"/>
  <c r="EQ33" i="26"/>
  <c r="FI33" i="26"/>
  <c r="GA33" i="26"/>
  <c r="AF34" i="26"/>
  <c r="AP34" i="26"/>
  <c r="BB34" i="26"/>
  <c r="CJ34" i="26"/>
  <c r="CX34" i="26"/>
  <c r="EF34" i="26"/>
  <c r="EP34" i="26"/>
  <c r="FB34" i="26"/>
  <c r="AF35" i="26"/>
  <c r="AX35" i="26"/>
  <c r="BN35" i="26"/>
  <c r="CF35" i="26"/>
  <c r="CL35" i="26"/>
  <c r="CT35" i="26"/>
  <c r="DD35" i="26"/>
  <c r="DL35" i="26"/>
  <c r="DT35" i="26"/>
  <c r="ED35" i="26"/>
  <c r="EL35" i="26"/>
  <c r="ET35" i="26"/>
  <c r="FD35" i="26"/>
  <c r="FL35" i="26"/>
  <c r="FT35" i="26"/>
  <c r="BJ37" i="26"/>
  <c r="DP37" i="26"/>
  <c r="DX37" i="26"/>
  <c r="BX40" i="26"/>
  <c r="DF40" i="26"/>
  <c r="ED40" i="26"/>
  <c r="EL40" i="26"/>
  <c r="ET40" i="26"/>
  <c r="FD40" i="26"/>
  <c r="FL40" i="26"/>
  <c r="FT40" i="26"/>
  <c r="BW41" i="26"/>
  <c r="FW41" i="26"/>
  <c r="AZ42" i="26"/>
  <c r="AZ41" i="26" s="1"/>
  <c r="AY41" i="26"/>
  <c r="BF42" i="26"/>
  <c r="BF41" i="26" s="1"/>
  <c r="CJ42" i="26"/>
  <c r="CJ41" i="26" s="1"/>
  <c r="DP42" i="26"/>
  <c r="DP41" i="26" s="1"/>
  <c r="DO41" i="26"/>
  <c r="DX42" i="26"/>
  <c r="DX41" i="26" s="1"/>
  <c r="DW41" i="26"/>
  <c r="FB42" i="26"/>
  <c r="FB41" i="26" s="1"/>
  <c r="GG41" i="26"/>
  <c r="ED65" i="26"/>
  <c r="ED66" i="26" s="1"/>
  <c r="EL65" i="26"/>
  <c r="EL66" i="26" s="1"/>
  <c r="DL37" i="26"/>
  <c r="EB40" i="26"/>
  <c r="EJ40" i="26"/>
  <c r="ER40" i="26"/>
  <c r="FB40" i="26"/>
  <c r="FJ40" i="26"/>
  <c r="FR40" i="26"/>
  <c r="GB40" i="26"/>
  <c r="BH42" i="26"/>
  <c r="BH41" i="26" s="1"/>
  <c r="BN42" i="26"/>
  <c r="BN41" i="26" s="1"/>
  <c r="CP42" i="26"/>
  <c r="CP41" i="26" s="1"/>
  <c r="CX42" i="26"/>
  <c r="CX41" i="26" s="1"/>
  <c r="DZ42" i="26"/>
  <c r="DZ41" i="26" s="1"/>
  <c r="DY41" i="26"/>
  <c r="EF42" i="26"/>
  <c r="EF41" i="26" s="1"/>
  <c r="FH42" i="26"/>
  <c r="FH41" i="26" s="1"/>
  <c r="FG41" i="26"/>
  <c r="FN42" i="26"/>
  <c r="FN41" i="26" s="1"/>
  <c r="DD37" i="26"/>
  <c r="DT37" i="26"/>
  <c r="EF40" i="26"/>
  <c r="EN40" i="26"/>
  <c r="FF40" i="26"/>
  <c r="FN40" i="26"/>
  <c r="FX40" i="26"/>
  <c r="AP42" i="26"/>
  <c r="AP41" i="26" s="1"/>
  <c r="AX42" i="26"/>
  <c r="AX41" i="26" s="1"/>
  <c r="BZ42" i="26"/>
  <c r="BZ41" i="26" s="1"/>
  <c r="CF42" i="26"/>
  <c r="CF41" i="26" s="1"/>
  <c r="DH42" i="26"/>
  <c r="DH41" i="26" s="1"/>
  <c r="DG41" i="26"/>
  <c r="DN42" i="26"/>
  <c r="DN41" i="26" s="1"/>
  <c r="EP42" i="26"/>
  <c r="EP41" i="26" s="1"/>
  <c r="EO41" i="26"/>
  <c r="FZ42" i="26"/>
  <c r="FZ41" i="26" s="1"/>
  <c r="FY41" i="26"/>
  <c r="CT65" i="26"/>
  <c r="CT66" i="26" s="1"/>
  <c r="DD65" i="26"/>
  <c r="DD66" i="26" s="1"/>
  <c r="AT42" i="26"/>
  <c r="AT41" i="26" s="1"/>
  <c r="BL42" i="26"/>
  <c r="BL41" i="26" s="1"/>
  <c r="CD42" i="26"/>
  <c r="CD41" i="26" s="1"/>
  <c r="CT42" i="26"/>
  <c r="CT41" i="26" s="1"/>
  <c r="DL42" i="26"/>
  <c r="DL41" i="26" s="1"/>
  <c r="ED42" i="26"/>
  <c r="ED41" i="26" s="1"/>
  <c r="ET42" i="26"/>
  <c r="ET41" i="26" s="1"/>
  <c r="FL42" i="26"/>
  <c r="FL41" i="26" s="1"/>
  <c r="BD42" i="26"/>
  <c r="BD41" i="26" s="1"/>
  <c r="BT42" i="26"/>
  <c r="BT41" i="26" s="1"/>
  <c r="CL42" i="26"/>
  <c r="CL41" i="26" s="1"/>
  <c r="DD42" i="26"/>
  <c r="DD41" i="26" s="1"/>
  <c r="DT42" i="26"/>
  <c r="DT41" i="26" s="1"/>
  <c r="EL42" i="26"/>
  <c r="EL41" i="26" s="1"/>
  <c r="FD42" i="26"/>
  <c r="FD41" i="26" s="1"/>
  <c r="FT42" i="26"/>
  <c r="FT41" i="26" s="1"/>
  <c r="CD65" i="26"/>
  <c r="CD66" i="26" s="1"/>
  <c r="DL65" i="26"/>
  <c r="DL66" i="26" s="1"/>
  <c r="ET65" i="26"/>
  <c r="ET66" i="26" s="1"/>
  <c r="CL65" i="26"/>
  <c r="CL66" i="26" s="1"/>
  <c r="DT65" i="26"/>
  <c r="DT66" i="26" s="1"/>
  <c r="CP65" i="26"/>
  <c r="CP66" i="26" s="1"/>
  <c r="DH65" i="26"/>
  <c r="DH66" i="26" s="1"/>
  <c r="DZ65" i="26"/>
  <c r="DZ66" i="26" s="1"/>
  <c r="EP65" i="26"/>
  <c r="EP66" i="26" s="1"/>
  <c r="CH65" i="26"/>
  <c r="CH66" i="26" s="1"/>
  <c r="CZ65" i="26"/>
  <c r="CZ66" i="26" s="1"/>
  <c r="DP65" i="26"/>
  <c r="DP66" i="26" s="1"/>
  <c r="EH65" i="26"/>
  <c r="EH66" i="26" s="1"/>
  <c r="EZ65" i="26"/>
  <c r="EZ66" i="26" s="1"/>
  <c r="EU44" i="26" l="1"/>
  <c r="DX57" i="26"/>
  <c r="GB57" i="26"/>
  <c r="AN57" i="26"/>
  <c r="DN57" i="26"/>
  <c r="EN57" i="26"/>
  <c r="EP57" i="26"/>
  <c r="X57" i="26"/>
  <c r="DN59" i="26"/>
  <c r="AU44" i="26"/>
  <c r="BU44" i="26"/>
  <c r="HN65" i="26"/>
  <c r="CU65" i="26"/>
  <c r="BV66" i="26"/>
  <c r="DU44" i="26"/>
  <c r="HM44" i="26"/>
  <c r="HM76" i="26" s="1"/>
  <c r="HQ55" i="26"/>
  <c r="DV66" i="26"/>
  <c r="EU65" i="26"/>
  <c r="EU66" i="26" s="1"/>
  <c r="GU44" i="26"/>
  <c r="FP59" i="26"/>
  <c r="AB59" i="26"/>
  <c r="BR59" i="26"/>
  <c r="BD59" i="26"/>
  <c r="FX57" i="26"/>
  <c r="EF57" i="26"/>
  <c r="BF57" i="26"/>
  <c r="FN57" i="26"/>
  <c r="AR57" i="26"/>
  <c r="AJ57" i="26"/>
  <c r="GJ57" i="26"/>
  <c r="EL57" i="26"/>
  <c r="HH57" i="26"/>
  <c r="CZ57" i="26"/>
  <c r="AD57" i="26"/>
  <c r="HD57" i="26"/>
  <c r="FH57" i="26"/>
  <c r="CP57" i="26"/>
  <c r="HJ57" i="26"/>
  <c r="FL57" i="26"/>
  <c r="AF57" i="26"/>
  <c r="BU57" i="26"/>
  <c r="CV66" i="26"/>
  <c r="DU65" i="26"/>
  <c r="DU66" i="26" s="1"/>
  <c r="CU44" i="26"/>
  <c r="FU44" i="26"/>
  <c r="FU76" i="26" s="1"/>
  <c r="FU77" i="26" s="1"/>
  <c r="HQ56" i="26"/>
  <c r="U57" i="26"/>
  <c r="HQ54" i="26"/>
  <c r="DL21" i="26"/>
  <c r="CX57" i="26"/>
  <c r="EJ57" i="26"/>
  <c r="CN57" i="26"/>
  <c r="CB57" i="26"/>
  <c r="FR57" i="26"/>
  <c r="ER57" i="26"/>
  <c r="FF57" i="26"/>
  <c r="GF57" i="26"/>
  <c r="DR57" i="26"/>
  <c r="HF57" i="26"/>
  <c r="GN57" i="26"/>
  <c r="AB57" i="26"/>
  <c r="GH57" i="26"/>
  <c r="DP57" i="26"/>
  <c r="AT57" i="26"/>
  <c r="HL57" i="26"/>
  <c r="FZ57" i="26"/>
  <c r="DH57" i="26"/>
  <c r="AL57" i="26"/>
  <c r="AZ57" i="26"/>
  <c r="GD57" i="26"/>
  <c r="DL57" i="26"/>
  <c r="AP57" i="26"/>
  <c r="AU57" i="26"/>
  <c r="R59" i="26"/>
  <c r="R57" i="26"/>
  <c r="BJ57" i="26"/>
  <c r="BR57" i="26"/>
  <c r="FT57" i="26"/>
  <c r="FP57" i="26"/>
  <c r="Z57" i="26"/>
  <c r="CT57" i="26"/>
  <c r="DJ57" i="26"/>
  <c r="DF57" i="26"/>
  <c r="FB57" i="26"/>
  <c r="BX57" i="26"/>
  <c r="GX57" i="26"/>
  <c r="DD57" i="26"/>
  <c r="GZ57" i="26"/>
  <c r="CD57" i="26"/>
  <c r="CL57" i="26"/>
  <c r="GT57" i="26"/>
  <c r="BT57" i="26"/>
  <c r="CH57" i="26"/>
  <c r="HB57" i="26"/>
  <c r="ET57" i="26"/>
  <c r="BZ57" i="26"/>
  <c r="EZ57" i="26"/>
  <c r="DZ59" i="26"/>
  <c r="FD59" i="26"/>
  <c r="FL59" i="26"/>
  <c r="FX59" i="26"/>
  <c r="AN59" i="26"/>
  <c r="BN57" i="26"/>
  <c r="FJ57" i="26"/>
  <c r="CF57" i="26"/>
  <c r="DB57" i="26"/>
  <c r="EB57" i="26"/>
  <c r="BB57" i="26"/>
  <c r="EX57" i="26"/>
  <c r="AX57" i="26"/>
  <c r="CR57" i="26"/>
  <c r="DT57" i="26"/>
  <c r="FD57" i="26"/>
  <c r="GP57" i="26"/>
  <c r="EH57" i="26"/>
  <c r="BL57" i="26"/>
  <c r="AH57" i="26"/>
  <c r="GL57" i="26"/>
  <c r="DZ57" i="26"/>
  <c r="BD57" i="26"/>
  <c r="BP57" i="26"/>
  <c r="GR57" i="26"/>
  <c r="ED57" i="26"/>
  <c r="BH57" i="26"/>
  <c r="CZ59" i="26"/>
  <c r="BB59" i="26"/>
  <c r="DP59" i="26"/>
  <c r="AH59" i="26"/>
  <c r="Z59" i="26"/>
  <c r="CT59" i="26"/>
  <c r="DD59" i="26"/>
  <c r="ED59" i="26"/>
  <c r="CB59" i="26"/>
  <c r="AP59" i="26"/>
  <c r="HF59" i="26"/>
  <c r="GZ59" i="26"/>
  <c r="CN59" i="26"/>
  <c r="GT59" i="26"/>
  <c r="AZ59" i="26"/>
  <c r="AD59" i="26"/>
  <c r="BJ59" i="26"/>
  <c r="EB59" i="26"/>
  <c r="EZ59" i="26"/>
  <c r="DR59" i="26"/>
  <c r="GB59" i="26"/>
  <c r="FJ59" i="26"/>
  <c r="BT59" i="26"/>
  <c r="FZ59" i="26"/>
  <c r="DL59" i="26"/>
  <c r="FT59" i="26"/>
  <c r="DH59" i="26"/>
  <c r="GX59" i="26"/>
  <c r="FF59" i="26"/>
  <c r="X59" i="26"/>
  <c r="AX59" i="26"/>
  <c r="BP59" i="26"/>
  <c r="FH59" i="26"/>
  <c r="AR59" i="26"/>
  <c r="EP59" i="26"/>
  <c r="CJ59" i="26"/>
  <c r="EJ59" i="26"/>
  <c r="CP59" i="26"/>
  <c r="CL59" i="26"/>
  <c r="DJ59" i="26"/>
  <c r="FR59" i="26"/>
  <c r="FB59" i="26"/>
  <c r="AL59" i="26"/>
  <c r="DB59" i="26"/>
  <c r="GF59" i="26"/>
  <c r="HJ59" i="26"/>
  <c r="DX59" i="26"/>
  <c r="HD59" i="26"/>
  <c r="EN59" i="26"/>
  <c r="HL59" i="26"/>
  <c r="CH59" i="26"/>
  <c r="GD59" i="26"/>
  <c r="ET59" i="26"/>
  <c r="DF59" i="26"/>
  <c r="HB59" i="26"/>
  <c r="CX59" i="26"/>
  <c r="EX59" i="26"/>
  <c r="AF59" i="26"/>
  <c r="EH59" i="26"/>
  <c r="GH59" i="26"/>
  <c r="AT59" i="26"/>
  <c r="CD59" i="26"/>
  <c r="EL59" i="26"/>
  <c r="BZ59" i="26"/>
  <c r="DT59" i="26"/>
  <c r="ER59" i="26"/>
  <c r="GJ59" i="26"/>
  <c r="BL59" i="26"/>
  <c r="BH59" i="26"/>
  <c r="CR59" i="26"/>
  <c r="AJ59" i="26"/>
  <c r="CF59" i="26"/>
  <c r="GN59" i="26"/>
  <c r="GP59" i="26"/>
  <c r="BF59" i="26"/>
  <c r="GL59" i="26"/>
  <c r="BX59" i="26"/>
  <c r="GR59" i="26"/>
  <c r="BN59" i="26"/>
  <c r="HQ42" i="26"/>
  <c r="HQ41" i="26" s="1"/>
  <c r="HQ37" i="26"/>
  <c r="HQ36" i="26" s="1"/>
  <c r="FR21" i="26"/>
  <c r="HQ40" i="26"/>
  <c r="HQ39" i="26"/>
  <c r="HQ32" i="26"/>
  <c r="EE46" i="26"/>
  <c r="EJ33" i="26"/>
  <c r="HQ24" i="26"/>
  <c r="HQ35" i="26"/>
  <c r="HQ33" i="26" s="1"/>
  <c r="HQ22" i="26"/>
  <c r="HQ30" i="26"/>
  <c r="HQ31" i="26"/>
  <c r="HQ27" i="26"/>
  <c r="HQ26" i="26" s="1"/>
  <c r="GW44" i="26"/>
  <c r="HN39" i="26"/>
  <c r="HN40" i="26"/>
  <c r="HN31" i="26"/>
  <c r="CJ33" i="26"/>
  <c r="HN32" i="26"/>
  <c r="HN22" i="26"/>
  <c r="HN42" i="26"/>
  <c r="HN30" i="26"/>
  <c r="AB26" i="26"/>
  <c r="HN24" i="26"/>
  <c r="HN37" i="26"/>
  <c r="HN35" i="26"/>
  <c r="HN27" i="26"/>
  <c r="CJ26" i="26"/>
  <c r="EV44" i="26"/>
  <c r="EV76" i="26" s="1"/>
  <c r="EV77" i="26" s="1"/>
  <c r="DV44" i="26"/>
  <c r="CV44" i="26"/>
  <c r="CB21" i="26"/>
  <c r="FV44" i="26"/>
  <c r="FV76" i="26" s="1"/>
  <c r="FV77" i="26" s="1"/>
  <c r="GU79" i="26" s="1"/>
  <c r="AK44" i="26"/>
  <c r="BA44" i="26"/>
  <c r="FL21" i="26"/>
  <c r="DB26" i="26"/>
  <c r="BH21" i="26"/>
  <c r="EJ36" i="26"/>
  <c r="FB36" i="26"/>
  <c r="AH21" i="26"/>
  <c r="AX26" i="26"/>
  <c r="BV44" i="26"/>
  <c r="AW46" i="26"/>
  <c r="AV44" i="26"/>
  <c r="AV76" i="26" s="1"/>
  <c r="AV77" i="26" s="1"/>
  <c r="AI44" i="26"/>
  <c r="CA67" i="26"/>
  <c r="CC67" i="26" s="1"/>
  <c r="CE67" i="26" s="1"/>
  <c r="CG67" i="26" s="1"/>
  <c r="CI67" i="26" s="1"/>
  <c r="CK67" i="26" s="1"/>
  <c r="CM67" i="26" s="1"/>
  <c r="CO67" i="26" s="1"/>
  <c r="CQ67" i="26" s="1"/>
  <c r="CS67" i="26" s="1"/>
  <c r="CY67" i="26" s="1"/>
  <c r="DA67" i="26" s="1"/>
  <c r="DC67" i="26" s="1"/>
  <c r="DE67" i="26" s="1"/>
  <c r="DG67" i="26" s="1"/>
  <c r="DI67" i="26" s="1"/>
  <c r="DK67" i="26" s="1"/>
  <c r="DM67" i="26" s="1"/>
  <c r="DO67" i="26" s="1"/>
  <c r="DQ67" i="26" s="1"/>
  <c r="DS67" i="26" s="1"/>
  <c r="DW67" i="26" s="1"/>
  <c r="DY67" i="26" s="1"/>
  <c r="EA67" i="26" s="1"/>
  <c r="EC67" i="26" s="1"/>
  <c r="EE67" i="26" s="1"/>
  <c r="EG67" i="26" s="1"/>
  <c r="EI67" i="26" s="1"/>
  <c r="EK67" i="26" s="1"/>
  <c r="EM67" i="26" s="1"/>
  <c r="EO67" i="26" s="1"/>
  <c r="EQ67" i="26" s="1"/>
  <c r="ES67" i="26" s="1"/>
  <c r="V44" i="26"/>
  <c r="AX33" i="26"/>
  <c r="BP21" i="26"/>
  <c r="FP21" i="26"/>
  <c r="BZ21" i="26"/>
  <c r="L59" i="26"/>
  <c r="T36" i="26"/>
  <c r="P21" i="26"/>
  <c r="DJ21" i="26"/>
  <c r="ER36" i="26"/>
  <c r="H59" i="26"/>
  <c r="N26" i="26"/>
  <c r="J36" i="26"/>
  <c r="H21" i="26"/>
  <c r="N33" i="26"/>
  <c r="P38" i="26"/>
  <c r="CI44" i="26"/>
  <c r="BW44" i="26"/>
  <c r="FZ26" i="26"/>
  <c r="ER21" i="26"/>
  <c r="BN26" i="26"/>
  <c r="BD21" i="26"/>
  <c r="FZ21" i="26"/>
  <c r="ED26" i="26"/>
  <c r="P59" i="26"/>
  <c r="L36" i="26"/>
  <c r="J33" i="26"/>
  <c r="BJ21" i="26"/>
  <c r="R38" i="26"/>
  <c r="CB26" i="26"/>
  <c r="BF21" i="26"/>
  <c r="GM46" i="26"/>
  <c r="BR26" i="26"/>
  <c r="DH36" i="26"/>
  <c r="CH26" i="26"/>
  <c r="EN21" i="26"/>
  <c r="ED21" i="26"/>
  <c r="BP26" i="26"/>
  <c r="CA44" i="26"/>
  <c r="AQ44" i="26"/>
  <c r="BX26" i="26"/>
  <c r="DP21" i="26"/>
  <c r="CM44" i="26"/>
  <c r="BJ26" i="26"/>
  <c r="Z33" i="26"/>
  <c r="T26" i="26"/>
  <c r="P26" i="26"/>
  <c r="L33" i="26"/>
  <c r="DH21" i="26"/>
  <c r="GI44" i="26"/>
  <c r="FH36" i="26"/>
  <c r="CT21" i="26"/>
  <c r="GB21" i="26"/>
  <c r="N59" i="26"/>
  <c r="L21" i="26"/>
  <c r="N36" i="26"/>
  <c r="F26" i="26"/>
  <c r="R26" i="26"/>
  <c r="H26" i="26"/>
  <c r="F58" i="26"/>
  <c r="N38" i="26"/>
  <c r="T38" i="26"/>
  <c r="J38" i="26"/>
  <c r="H38" i="26"/>
  <c r="EF33" i="26"/>
  <c r="DN26" i="26"/>
  <c r="EL21" i="26"/>
  <c r="AP21" i="26"/>
  <c r="GO44" i="26"/>
  <c r="FL36" i="26"/>
  <c r="EP26" i="26"/>
  <c r="FB21" i="26"/>
  <c r="BD26" i="26"/>
  <c r="HA46" i="26"/>
  <c r="F59" i="26"/>
  <c r="F60" i="26" s="1"/>
  <c r="T59" i="26"/>
  <c r="L26" i="26"/>
  <c r="F36" i="26"/>
  <c r="R21" i="26"/>
  <c r="J26" i="26"/>
  <c r="P36" i="26"/>
  <c r="T21" i="26"/>
  <c r="F38" i="26"/>
  <c r="T33" i="26"/>
  <c r="R33" i="26"/>
  <c r="P33" i="26"/>
  <c r="CN36" i="26"/>
  <c r="CZ36" i="26"/>
  <c r="CL26" i="26"/>
  <c r="FH21" i="26"/>
  <c r="FN21" i="26"/>
  <c r="DZ26" i="26"/>
  <c r="Z36" i="26"/>
  <c r="BT21" i="26"/>
  <c r="AH26" i="26"/>
  <c r="CD26" i="26"/>
  <c r="FK46" i="26"/>
  <c r="CF21" i="26"/>
  <c r="CN26" i="26"/>
  <c r="GE44" i="26"/>
  <c r="AS46" i="26"/>
  <c r="FT26" i="26"/>
  <c r="J59" i="26"/>
  <c r="J21" i="26"/>
  <c r="R36" i="26"/>
  <c r="N21" i="26"/>
  <c r="H36" i="26"/>
  <c r="F21" i="26"/>
  <c r="L38" i="26"/>
  <c r="F33" i="26"/>
  <c r="H33" i="26"/>
  <c r="FJ21" i="26"/>
  <c r="AR26" i="26"/>
  <c r="GY44" i="26"/>
  <c r="EG44" i="26"/>
  <c r="FS46" i="26"/>
  <c r="ER33" i="26"/>
  <c r="AY46" i="26"/>
  <c r="FD26" i="26"/>
  <c r="DZ21" i="26"/>
  <c r="BQ44" i="26"/>
  <c r="ED36" i="26"/>
  <c r="FE44" i="26"/>
  <c r="AR36" i="26"/>
  <c r="AJ33" i="26"/>
  <c r="EP21" i="26"/>
  <c r="DJ36" i="26"/>
  <c r="EZ26" i="26"/>
  <c r="AZ26" i="26"/>
  <c r="BZ33" i="26"/>
  <c r="FT21" i="26"/>
  <c r="CF26" i="26"/>
  <c r="DB36" i="26"/>
  <c r="GG44" i="26"/>
  <c r="EN33" i="26"/>
  <c r="DP26" i="26"/>
  <c r="CS46" i="26"/>
  <c r="Z26" i="26"/>
  <c r="BR21" i="26"/>
  <c r="GW46" i="26"/>
  <c r="BN21" i="26"/>
  <c r="DI46" i="26"/>
  <c r="CQ44" i="26"/>
  <c r="EJ26" i="26"/>
  <c r="AT33" i="26"/>
  <c r="EI44" i="26"/>
  <c r="BG46" i="26"/>
  <c r="DT21" i="26"/>
  <c r="BL21" i="26"/>
  <c r="EL26" i="26"/>
  <c r="FH26" i="26"/>
  <c r="CZ26" i="26"/>
  <c r="AX36" i="26"/>
  <c r="ET21" i="26"/>
  <c r="BB21" i="26"/>
  <c r="GB26" i="26"/>
  <c r="AX21" i="26"/>
  <c r="BX21" i="26"/>
  <c r="Z21" i="26"/>
  <c r="AT26" i="26"/>
  <c r="CJ36" i="26"/>
  <c r="AN36" i="26"/>
  <c r="DM46" i="26"/>
  <c r="DE44" i="26"/>
  <c r="BW46" i="26"/>
  <c r="DF26" i="26"/>
  <c r="AN21" i="26"/>
  <c r="FP36" i="26"/>
  <c r="CX21" i="26"/>
  <c r="CC46" i="26"/>
  <c r="DO46" i="26"/>
  <c r="BA46" i="26"/>
  <c r="FB33" i="26"/>
  <c r="DI44" i="26"/>
  <c r="DY46" i="26"/>
  <c r="AO46" i="26"/>
  <c r="DR26" i="26"/>
  <c r="DD21" i="26"/>
  <c r="EG46" i="26"/>
  <c r="CY46" i="26"/>
  <c r="CG44" i="26"/>
  <c r="BO46" i="26"/>
  <c r="GC44" i="26"/>
  <c r="CR21" i="26"/>
  <c r="AT21" i="26"/>
  <c r="ES46" i="26"/>
  <c r="CJ21" i="26"/>
  <c r="FT36" i="26"/>
  <c r="CP26" i="26"/>
  <c r="EQ46" i="26"/>
  <c r="CR26" i="26"/>
  <c r="CH21" i="26"/>
  <c r="AE46" i="26"/>
  <c r="EC46" i="26"/>
  <c r="DH26" i="26"/>
  <c r="DN21" i="26"/>
  <c r="AB36" i="26"/>
  <c r="CG46" i="26"/>
  <c r="EE44" i="26"/>
  <c r="DW46" i="26"/>
  <c r="BS46" i="26"/>
  <c r="CP36" i="26"/>
  <c r="BB26" i="26"/>
  <c r="DB21" i="26"/>
  <c r="DA44" i="26"/>
  <c r="EP36" i="26"/>
  <c r="CK44" i="26"/>
  <c r="CW44" i="26"/>
  <c r="EZ33" i="26"/>
  <c r="AZ33" i="26"/>
  <c r="BY46" i="26"/>
  <c r="EZ21" i="26"/>
  <c r="AR21" i="26"/>
  <c r="FY46" i="26"/>
  <c r="FG46" i="26"/>
  <c r="EM46" i="26"/>
  <c r="FN38" i="26"/>
  <c r="BX33" i="26"/>
  <c r="CB38" i="26"/>
  <c r="FP26" i="26"/>
  <c r="FW46" i="26"/>
  <c r="BN36" i="26"/>
  <c r="CX26" i="26"/>
  <c r="CR36" i="26"/>
  <c r="DK46" i="26"/>
  <c r="FD21" i="26"/>
  <c r="X33" i="26"/>
  <c r="DG46" i="26"/>
  <c r="EA46" i="26"/>
  <c r="DX26" i="26"/>
  <c r="AW44" i="26"/>
  <c r="EK46" i="26"/>
  <c r="EY46" i="26"/>
  <c r="BJ38" i="26"/>
  <c r="HO29" i="26"/>
  <c r="DJ38" i="26"/>
  <c r="CI46" i="26"/>
  <c r="DW44" i="26"/>
  <c r="BB33" i="26"/>
  <c r="GQ44" i="26"/>
  <c r="EC44" i="26"/>
  <c r="DJ26" i="26"/>
  <c r="BD33" i="26"/>
  <c r="CD21" i="26"/>
  <c r="AB33" i="26"/>
  <c r="CW46" i="26"/>
  <c r="AI46" i="26"/>
  <c r="BK46" i="26"/>
  <c r="CF36" i="26"/>
  <c r="AP33" i="26"/>
  <c r="BF26" i="26"/>
  <c r="AM44" i="26"/>
  <c r="AL33" i="26"/>
  <c r="AN33" i="26"/>
  <c r="GS44" i="26"/>
  <c r="CS44" i="26"/>
  <c r="EO46" i="26"/>
  <c r="CE44" i="26"/>
  <c r="EB36" i="26"/>
  <c r="DN36" i="26"/>
  <c r="AE44" i="26"/>
  <c r="AE45" i="26" s="1"/>
  <c r="FO46" i="26"/>
  <c r="AL21" i="26"/>
  <c r="CO44" i="26"/>
  <c r="BG44" i="26"/>
  <c r="CT26" i="26"/>
  <c r="FM46" i="26"/>
  <c r="FJ26" i="26"/>
  <c r="BF36" i="26"/>
  <c r="BR36" i="26"/>
  <c r="BT36" i="26"/>
  <c r="FA46" i="26"/>
  <c r="EF21" i="26"/>
  <c r="X38" i="26"/>
  <c r="AB38" i="26"/>
  <c r="X36" i="26"/>
  <c r="GG46" i="26"/>
  <c r="DS46" i="26"/>
  <c r="BC46" i="26"/>
  <c r="AQ46" i="26"/>
  <c r="FL38" i="26"/>
  <c r="HO66" i="26"/>
  <c r="DK44" i="26"/>
  <c r="AS44" i="26"/>
  <c r="DB33" i="26"/>
  <c r="FF21" i="26"/>
  <c r="FQ44" i="26"/>
  <c r="FQ46" i="26"/>
  <c r="FD36" i="26"/>
  <c r="CX33" i="26"/>
  <c r="EA44" i="26"/>
  <c r="BI44" i="26"/>
  <c r="ET36" i="26"/>
  <c r="EN38" i="26"/>
  <c r="EZ38" i="26"/>
  <c r="AR38" i="26"/>
  <c r="DC44" i="26"/>
  <c r="CZ33" i="26"/>
  <c r="AH33" i="26"/>
  <c r="EB26" i="26"/>
  <c r="CL36" i="26"/>
  <c r="CN38" i="26"/>
  <c r="CD33" i="26"/>
  <c r="BO44" i="26"/>
  <c r="DP38" i="26"/>
  <c r="CZ38" i="26"/>
  <c r="AH38" i="26"/>
  <c r="GK44" i="26"/>
  <c r="FC44" i="26"/>
  <c r="GA46" i="26"/>
  <c r="FI46" i="26"/>
  <c r="DR36" i="26"/>
  <c r="DX36" i="26"/>
  <c r="EH26" i="26"/>
  <c r="EH21" i="26"/>
  <c r="AZ21" i="26"/>
  <c r="BT33" i="26"/>
  <c r="DO44" i="26"/>
  <c r="AY44" i="26"/>
  <c r="FX21" i="26"/>
  <c r="FN36" i="26"/>
  <c r="FZ36" i="26"/>
  <c r="BX36" i="26"/>
  <c r="GN28" i="26"/>
  <c r="CZ21" i="26"/>
  <c r="AR33" i="26"/>
  <c r="DD26" i="26"/>
  <c r="AD33" i="26"/>
  <c r="BL26" i="26"/>
  <c r="DR21" i="26"/>
  <c r="X26" i="26"/>
  <c r="X21" i="26"/>
  <c r="HO41" i="26"/>
  <c r="CA46" i="26"/>
  <c r="FE46" i="26"/>
  <c r="DC46" i="26"/>
  <c r="AK46" i="26"/>
  <c r="EI46" i="26"/>
  <c r="CQ46" i="26"/>
  <c r="GH42" i="26"/>
  <c r="GH41" i="26" s="1"/>
  <c r="GD42" i="26"/>
  <c r="GD41" i="26" s="1"/>
  <c r="GL28" i="26"/>
  <c r="GR24" i="26"/>
  <c r="GP28" i="26"/>
  <c r="GT24" i="26"/>
  <c r="HB28" i="26"/>
  <c r="HB32" i="26"/>
  <c r="GZ40" i="26"/>
  <c r="GH28" i="26"/>
  <c r="GL32" i="26"/>
  <c r="GF32" i="26"/>
  <c r="GR32" i="26"/>
  <c r="GF24" i="26"/>
  <c r="GX37" i="26"/>
  <c r="GD24" i="26"/>
  <c r="GN37" i="26"/>
  <c r="GJ32" i="26"/>
  <c r="GN24" i="26"/>
  <c r="GJ37" i="26"/>
  <c r="GH37" i="26"/>
  <c r="GN40" i="26"/>
  <c r="GR40" i="26"/>
  <c r="GL40" i="26"/>
  <c r="GH40" i="26"/>
  <c r="GP24" i="26"/>
  <c r="GT28" i="26"/>
  <c r="GZ24" i="26"/>
  <c r="IB13" i="26"/>
  <c r="HJ40" i="26" s="1"/>
  <c r="GJ28" i="26"/>
  <c r="GT32" i="26"/>
  <c r="GD37" i="26"/>
  <c r="GX24" i="26"/>
  <c r="GD32" i="26"/>
  <c r="GF37" i="26"/>
  <c r="GX32" i="26"/>
  <c r="GP37" i="26"/>
  <c r="GX40" i="26"/>
  <c r="HB40" i="26"/>
  <c r="GT40" i="26"/>
  <c r="GP40" i="26"/>
  <c r="HB24" i="26"/>
  <c r="GZ32" i="26"/>
  <c r="GX28" i="26"/>
  <c r="GN32" i="26"/>
  <c r="GF40" i="26"/>
  <c r="GJ40" i="26"/>
  <c r="GD40" i="26"/>
  <c r="GZ28" i="26"/>
  <c r="GD28" i="26"/>
  <c r="GH24" i="26"/>
  <c r="GH32" i="26"/>
  <c r="GJ24" i="26"/>
  <c r="GR28" i="26"/>
  <c r="GT37" i="26"/>
  <c r="HB37" i="26"/>
  <c r="GF28" i="26"/>
  <c r="GP32" i="26"/>
  <c r="GR37" i="26"/>
  <c r="GL37" i="26"/>
  <c r="GZ37" i="26"/>
  <c r="Z38" i="26"/>
  <c r="BP38" i="26"/>
  <c r="AZ38" i="26"/>
  <c r="EM44" i="26"/>
  <c r="HO21" i="26"/>
  <c r="FN33" i="26"/>
  <c r="DY44" i="26"/>
  <c r="EK44" i="26"/>
  <c r="BS44" i="26"/>
  <c r="FN26" i="26"/>
  <c r="EB33" i="26"/>
  <c r="EF36" i="26"/>
  <c r="ER26" i="26"/>
  <c r="AH36" i="26"/>
  <c r="EL36" i="26"/>
  <c r="EH36" i="26"/>
  <c r="AP36" i="26"/>
  <c r="EJ38" i="26"/>
  <c r="AN38" i="26"/>
  <c r="EF26" i="26"/>
  <c r="CD36" i="26"/>
  <c r="CJ38" i="26"/>
  <c r="DS44" i="26"/>
  <c r="BC44" i="26"/>
  <c r="HO36" i="26"/>
  <c r="AP26" i="26"/>
  <c r="BB38" i="26"/>
  <c r="BK44" i="26"/>
  <c r="HO26" i="26"/>
  <c r="HP65" i="26"/>
  <c r="HP66" i="26" s="1"/>
  <c r="DH33" i="26"/>
  <c r="DT26" i="26"/>
  <c r="DX21" i="26"/>
  <c r="DL26" i="26"/>
  <c r="CN33" i="26"/>
  <c r="CX36" i="26"/>
  <c r="EP33" i="26"/>
  <c r="EZ36" i="26"/>
  <c r="AL36" i="26"/>
  <c r="ED38" i="26"/>
  <c r="DL38" i="26"/>
  <c r="CT38" i="26"/>
  <c r="CD38" i="26"/>
  <c r="DM44" i="26"/>
  <c r="AJ26" i="26"/>
  <c r="CT36" i="26"/>
  <c r="CL33" i="26"/>
  <c r="CY44" i="26"/>
  <c r="CC44" i="26"/>
  <c r="AL26" i="26"/>
  <c r="DZ36" i="26"/>
  <c r="GB33" i="26"/>
  <c r="FJ38" i="26"/>
  <c r="GB38" i="26"/>
  <c r="FD33" i="26"/>
  <c r="FH38" i="26"/>
  <c r="FZ38" i="26"/>
  <c r="BH33" i="26"/>
  <c r="BJ33" i="26"/>
  <c r="BF38" i="26"/>
  <c r="EJ21" i="26"/>
  <c r="CL21" i="26"/>
  <c r="CP21" i="26"/>
  <c r="HO33" i="26"/>
  <c r="FL26" i="26"/>
  <c r="AD38" i="26"/>
  <c r="HO38" i="26"/>
  <c r="BT26" i="26"/>
  <c r="EB21" i="26"/>
  <c r="DF21" i="26"/>
  <c r="AB21" i="26"/>
  <c r="CR33" i="26"/>
  <c r="AE15" i="26"/>
  <c r="AG15" i="26" s="1"/>
  <c r="AI15" i="26" s="1"/>
  <c r="AK15" i="26" s="1"/>
  <c r="AM15" i="26" s="1"/>
  <c r="AO15" i="26" s="1"/>
  <c r="AQ15" i="26" s="1"/>
  <c r="AS15" i="26" s="1"/>
  <c r="AW15" i="26" s="1"/>
  <c r="AY15" i="26" s="1"/>
  <c r="BA15" i="26" s="1"/>
  <c r="BC15" i="26" s="1"/>
  <c r="BE15" i="26" s="1"/>
  <c r="BG15" i="26" s="1"/>
  <c r="BI15" i="26" s="1"/>
  <c r="BK15" i="26" s="1"/>
  <c r="BM15" i="26" s="1"/>
  <c r="BO15" i="26" s="1"/>
  <c r="BQ15" i="26" s="1"/>
  <c r="BS15" i="26" s="1"/>
  <c r="BW15" i="26" s="1"/>
  <c r="BY15" i="26" s="1"/>
  <c r="CA15" i="26" s="1"/>
  <c r="CC15" i="26" s="1"/>
  <c r="CE15" i="26" s="1"/>
  <c r="CG15" i="26" s="1"/>
  <c r="CI15" i="26" s="1"/>
  <c r="CK15" i="26" s="1"/>
  <c r="CM15" i="26" s="1"/>
  <c r="CO15" i="26" s="1"/>
  <c r="CQ15" i="26" s="1"/>
  <c r="CS15" i="26" s="1"/>
  <c r="CW15" i="26" s="1"/>
  <c r="CY15" i="26" s="1"/>
  <c r="DA15" i="26" s="1"/>
  <c r="DC15" i="26" s="1"/>
  <c r="DE15" i="26" s="1"/>
  <c r="DG15" i="26" s="1"/>
  <c r="DI15" i="26" s="1"/>
  <c r="DK15" i="26" s="1"/>
  <c r="DM15" i="26" s="1"/>
  <c r="DO15" i="26" s="1"/>
  <c r="DQ15" i="26" s="1"/>
  <c r="DS15" i="26" s="1"/>
  <c r="DW15" i="26" s="1"/>
  <c r="DY15" i="26" s="1"/>
  <c r="EA15" i="26" s="1"/>
  <c r="EC15" i="26" s="1"/>
  <c r="EE15" i="26" s="1"/>
  <c r="EG15" i="26" s="1"/>
  <c r="EI15" i="26" s="1"/>
  <c r="EK15" i="26" s="1"/>
  <c r="EM15" i="26" s="1"/>
  <c r="EO15" i="26" s="1"/>
  <c r="EQ15" i="26" s="1"/>
  <c r="ES15" i="26" s="1"/>
  <c r="EW15" i="26" s="1"/>
  <c r="EY15" i="26" s="1"/>
  <c r="FA15" i="26" s="1"/>
  <c r="FC15" i="26" s="1"/>
  <c r="FE15" i="26" s="1"/>
  <c r="FG15" i="26" s="1"/>
  <c r="FI15" i="26" s="1"/>
  <c r="FK15" i="26" s="1"/>
  <c r="FM15" i="26" s="1"/>
  <c r="FO15" i="26" s="1"/>
  <c r="FQ15" i="26" s="1"/>
  <c r="FS15" i="26" s="1"/>
  <c r="FW15" i="26" s="1"/>
  <c r="FY15" i="26" s="1"/>
  <c r="GA15" i="26" s="1"/>
  <c r="GC15" i="26" s="1"/>
  <c r="GE15" i="26" s="1"/>
  <c r="GG15" i="26" s="1"/>
  <c r="GI15" i="26" s="1"/>
  <c r="GK15" i="26" s="1"/>
  <c r="GM15" i="26" s="1"/>
  <c r="GO15" i="26" s="1"/>
  <c r="GQ15" i="26" s="1"/>
  <c r="GS15" i="26" s="1"/>
  <c r="GW15" i="26" s="1"/>
  <c r="GY15" i="26" s="1"/>
  <c r="HA15" i="26" s="1"/>
  <c r="HC15" i="26" s="1"/>
  <c r="HE15" i="26" s="1"/>
  <c r="HG15" i="26" s="1"/>
  <c r="HI15" i="26" s="1"/>
  <c r="HK15" i="26" s="1"/>
  <c r="HO15" i="26" s="1"/>
  <c r="HP56" i="26"/>
  <c r="HP55" i="26"/>
  <c r="HP54" i="26"/>
  <c r="AF21" i="26"/>
  <c r="EH38" i="26"/>
  <c r="CH38" i="26"/>
  <c r="FO44" i="26"/>
  <c r="BX38" i="26"/>
  <c r="FF26" i="26"/>
  <c r="EB38" i="26"/>
  <c r="AJ21" i="26"/>
  <c r="AZ36" i="26"/>
  <c r="ED33" i="26"/>
  <c r="BL38" i="26"/>
  <c r="EO44" i="26"/>
  <c r="DD36" i="26"/>
  <c r="GZ39" i="26"/>
  <c r="GT39" i="26"/>
  <c r="GP39" i="26"/>
  <c r="GL39" i="26"/>
  <c r="GH39" i="26"/>
  <c r="GD39" i="26"/>
  <c r="GT34" i="26"/>
  <c r="GL34" i="26"/>
  <c r="GD34" i="26"/>
  <c r="GT31" i="26"/>
  <c r="GL31" i="26"/>
  <c r="GD31" i="26"/>
  <c r="HB39" i="26"/>
  <c r="GX39" i="26"/>
  <c r="GR39" i="26"/>
  <c r="GN39" i="26"/>
  <c r="GJ39" i="26"/>
  <c r="GF39" i="26"/>
  <c r="GX34" i="26"/>
  <c r="GJ34" i="26"/>
  <c r="GR31" i="26"/>
  <c r="GH31" i="26"/>
  <c r="GR34" i="26"/>
  <c r="GH34" i="26"/>
  <c r="HB31" i="26"/>
  <c r="GP31" i="26"/>
  <c r="GF31" i="26"/>
  <c r="HB34" i="26"/>
  <c r="GP34" i="26"/>
  <c r="GF34" i="26"/>
  <c r="GZ31" i="26"/>
  <c r="GN31" i="26"/>
  <c r="GZ34" i="26"/>
  <c r="GN34" i="26"/>
  <c r="GX31" i="26"/>
  <c r="GJ31" i="26"/>
  <c r="IB11" i="26"/>
  <c r="FJ33" i="26"/>
  <c r="FL33" i="26"/>
  <c r="BR33" i="26"/>
  <c r="FR26" i="26"/>
  <c r="FS44" i="26"/>
  <c r="FA44" i="26"/>
  <c r="DD33" i="26"/>
  <c r="BB36" i="26"/>
  <c r="AN26" i="26"/>
  <c r="AF41" i="26"/>
  <c r="ER38" i="26"/>
  <c r="EL33" i="26"/>
  <c r="AF38" i="26"/>
  <c r="AX38" i="26"/>
  <c r="EN36" i="26"/>
  <c r="CP33" i="26"/>
  <c r="EN26" i="26"/>
  <c r="AG44" i="26"/>
  <c r="CF38" i="26"/>
  <c r="CX38" i="26"/>
  <c r="CT33" i="26"/>
  <c r="EP38" i="26"/>
  <c r="DZ38" i="26"/>
  <c r="DH38" i="26"/>
  <c r="CP38" i="26"/>
  <c r="BZ38" i="26"/>
  <c r="BH38" i="26"/>
  <c r="AP38" i="26"/>
  <c r="GA44" i="26"/>
  <c r="FI44" i="26"/>
  <c r="DL36" i="26"/>
  <c r="DP36" i="26"/>
  <c r="FY44" i="26"/>
  <c r="FG44" i="26"/>
  <c r="FF33" i="26"/>
  <c r="FR33" i="26"/>
  <c r="FX33" i="26"/>
  <c r="FZ33" i="26"/>
  <c r="FR38" i="26"/>
  <c r="FT33" i="26"/>
  <c r="FP38" i="26"/>
  <c r="BP33" i="26"/>
  <c r="BN33" i="26"/>
  <c r="BN38" i="26"/>
  <c r="DG44" i="26"/>
  <c r="BY44" i="26"/>
  <c r="ES44" i="26"/>
  <c r="FX26" i="26"/>
  <c r="FX36" i="26"/>
  <c r="FJ36" i="26"/>
  <c r="BD36" i="26"/>
  <c r="BH36" i="26"/>
  <c r="DN33" i="26"/>
  <c r="DF33" i="26"/>
  <c r="DR33" i="26"/>
  <c r="DR38" i="26"/>
  <c r="DL33" i="26"/>
  <c r="FB38" i="26"/>
  <c r="ET38" i="26"/>
  <c r="FR36" i="26"/>
  <c r="DJ33" i="26"/>
  <c r="AT38" i="26"/>
  <c r="CR38" i="26"/>
  <c r="FH33" i="26"/>
  <c r="BF33" i="26"/>
  <c r="FM44" i="26"/>
  <c r="FF36" i="26"/>
  <c r="BJ36" i="26"/>
  <c r="DX33" i="26"/>
  <c r="DN38" i="26"/>
  <c r="AJ36" i="26"/>
  <c r="AF33" i="26"/>
  <c r="FB26" i="26"/>
  <c r="AF26" i="26"/>
  <c r="AT36" i="26"/>
  <c r="EF38" i="26"/>
  <c r="ET33" i="26"/>
  <c r="AJ38" i="26"/>
  <c r="EL38" i="26"/>
  <c r="DT38" i="26"/>
  <c r="DD38" i="26"/>
  <c r="CL38" i="26"/>
  <c r="BT38" i="26"/>
  <c r="BD38" i="26"/>
  <c r="AL38" i="26"/>
  <c r="CF33" i="26"/>
  <c r="CH36" i="26"/>
  <c r="DB38" i="26"/>
  <c r="EY44" i="26"/>
  <c r="DF36" i="26"/>
  <c r="DT36" i="26"/>
  <c r="FP33" i="26"/>
  <c r="FF38" i="26"/>
  <c r="FX38" i="26"/>
  <c r="FD38" i="26"/>
  <c r="FT38" i="26"/>
  <c r="CB33" i="26"/>
  <c r="BR38" i="26"/>
  <c r="BL33" i="26"/>
  <c r="AO44" i="26"/>
  <c r="FW44" i="26"/>
  <c r="GX42" i="26"/>
  <c r="GX41" i="26" s="1"/>
  <c r="GN42" i="26"/>
  <c r="GN41" i="26" s="1"/>
  <c r="GZ42" i="26"/>
  <c r="GZ41" i="26" s="1"/>
  <c r="GL42" i="26"/>
  <c r="GL41" i="26" s="1"/>
  <c r="GR42" i="26"/>
  <c r="GR41" i="26" s="1"/>
  <c r="GP42" i="26"/>
  <c r="GP41" i="26" s="1"/>
  <c r="HB35" i="26"/>
  <c r="GR35" i="26"/>
  <c r="GJ35" i="26"/>
  <c r="HB42" i="26"/>
  <c r="HB41" i="26" s="1"/>
  <c r="GX35" i="26"/>
  <c r="GN35" i="26"/>
  <c r="GF35" i="26"/>
  <c r="GT35" i="26"/>
  <c r="GD35" i="26"/>
  <c r="HB27" i="26"/>
  <c r="GR27" i="26"/>
  <c r="GJ27" i="26"/>
  <c r="GT22" i="26"/>
  <c r="GL22" i="26"/>
  <c r="GL21" i="26" s="1"/>
  <c r="GD22" i="26"/>
  <c r="GT42" i="26"/>
  <c r="GT41" i="26" s="1"/>
  <c r="GP35" i="26"/>
  <c r="GJ42" i="26"/>
  <c r="GJ41" i="26" s="1"/>
  <c r="GL35" i="26"/>
  <c r="GX27" i="26"/>
  <c r="GN27" i="26"/>
  <c r="GF27" i="26"/>
  <c r="GZ22" i="26"/>
  <c r="GP22" i="26"/>
  <c r="GH22" i="26"/>
  <c r="GZ35" i="26"/>
  <c r="GH35" i="26"/>
  <c r="GP27" i="26"/>
  <c r="GX22" i="26"/>
  <c r="GF22" i="26"/>
  <c r="GL27" i="26"/>
  <c r="GR22" i="26"/>
  <c r="IB12" i="26"/>
  <c r="GZ27" i="26"/>
  <c r="GH27" i="26"/>
  <c r="GN22" i="26"/>
  <c r="GT27" i="26"/>
  <c r="GD27" i="26"/>
  <c r="HB22" i="26"/>
  <c r="GJ22" i="26"/>
  <c r="GB36" i="26"/>
  <c r="CB36" i="26"/>
  <c r="BL36" i="26"/>
  <c r="BP36" i="26"/>
  <c r="FK44" i="26"/>
  <c r="EQ44" i="26"/>
  <c r="DZ33" i="26"/>
  <c r="DP33" i="26"/>
  <c r="DF38" i="26"/>
  <c r="DX38" i="26"/>
  <c r="DT33" i="26"/>
  <c r="GU76" i="26" l="1"/>
  <c r="GU77" i="26" s="1"/>
  <c r="FU46" i="26"/>
  <c r="FV82" i="26" s="1"/>
  <c r="CV46" i="26"/>
  <c r="DU82" i="26" s="1"/>
  <c r="AV46" i="26"/>
  <c r="U46" i="26"/>
  <c r="AU76" i="26"/>
  <c r="AU77" i="26" s="1"/>
  <c r="AU78" i="26" s="1"/>
  <c r="AV60" i="26"/>
  <c r="U76" i="26"/>
  <c r="U77" i="26" s="1"/>
  <c r="U78" i="26" s="1"/>
  <c r="U60" i="26"/>
  <c r="DU76" i="26"/>
  <c r="DU77" i="26" s="1"/>
  <c r="EU76" i="26"/>
  <c r="EU77" i="26" s="1"/>
  <c r="HQ65" i="26"/>
  <c r="CU66" i="26"/>
  <c r="CV76" i="26"/>
  <c r="CV77" i="26" s="1"/>
  <c r="HM77" i="26"/>
  <c r="V45" i="26"/>
  <c r="AV45" i="26" s="1"/>
  <c r="BV45" i="26" s="1"/>
  <c r="CV45" i="26" s="1"/>
  <c r="DV45" i="26" s="1"/>
  <c r="EV45" i="26" s="1"/>
  <c r="FV45" i="26" s="1"/>
  <c r="V76" i="26"/>
  <c r="U79" i="26" s="1"/>
  <c r="BU76" i="26"/>
  <c r="BU77" i="26" s="1"/>
  <c r="DV76" i="26"/>
  <c r="DV77" i="26" s="1"/>
  <c r="BV76" i="26"/>
  <c r="BV77" i="26" s="1"/>
  <c r="BV67" i="26"/>
  <c r="CV67" i="26" s="1"/>
  <c r="DV67" i="26" s="1"/>
  <c r="EV67" i="26" s="1"/>
  <c r="FV67" i="26" s="1"/>
  <c r="GV67" i="26" s="1"/>
  <c r="HQ57" i="26"/>
  <c r="H60" i="26"/>
  <c r="J60" i="26" s="1"/>
  <c r="L60" i="26" s="1"/>
  <c r="N60" i="26" s="1"/>
  <c r="P60" i="26" s="1"/>
  <c r="R60" i="26" s="1"/>
  <c r="T60" i="26" s="1"/>
  <c r="X60" i="26" s="1"/>
  <c r="Z60" i="26" s="1"/>
  <c r="AB60" i="26" s="1"/>
  <c r="AD60" i="26" s="1"/>
  <c r="AF60" i="26" s="1"/>
  <c r="AH60" i="26" s="1"/>
  <c r="AJ60" i="26" s="1"/>
  <c r="AL60" i="26" s="1"/>
  <c r="AN60" i="26" s="1"/>
  <c r="AP60" i="26" s="1"/>
  <c r="AR60" i="26" s="1"/>
  <c r="AT60" i="26" s="1"/>
  <c r="AX60" i="26" s="1"/>
  <c r="AZ60" i="26" s="1"/>
  <c r="BB60" i="26" s="1"/>
  <c r="BD60" i="26" s="1"/>
  <c r="BF60" i="26" s="1"/>
  <c r="BH60" i="26" s="1"/>
  <c r="BJ60" i="26" s="1"/>
  <c r="BL60" i="26" s="1"/>
  <c r="BN60" i="26" s="1"/>
  <c r="BP60" i="26" s="1"/>
  <c r="BR60" i="26" s="1"/>
  <c r="BT60" i="26" s="1"/>
  <c r="BX60" i="26" s="1"/>
  <c r="BZ60" i="26" s="1"/>
  <c r="CB60" i="26" s="1"/>
  <c r="CD60" i="26" s="1"/>
  <c r="CF60" i="26" s="1"/>
  <c r="CH60" i="26" s="1"/>
  <c r="CJ60" i="26" s="1"/>
  <c r="CL60" i="26" s="1"/>
  <c r="CN60" i="26" s="1"/>
  <c r="CP60" i="26" s="1"/>
  <c r="CR60" i="26" s="1"/>
  <c r="CT60" i="26" s="1"/>
  <c r="CX60" i="26" s="1"/>
  <c r="CZ60" i="26" s="1"/>
  <c r="DB60" i="26" s="1"/>
  <c r="DD60" i="26" s="1"/>
  <c r="DF60" i="26" s="1"/>
  <c r="DH60" i="26" s="1"/>
  <c r="DJ60" i="26" s="1"/>
  <c r="DL60" i="26" s="1"/>
  <c r="DN60" i="26" s="1"/>
  <c r="DP60" i="26" s="1"/>
  <c r="DR60" i="26" s="1"/>
  <c r="DT60" i="26" s="1"/>
  <c r="DX60" i="26" s="1"/>
  <c r="DZ60" i="26" s="1"/>
  <c r="EB60" i="26" s="1"/>
  <c r="ED60" i="26" s="1"/>
  <c r="EF60" i="26" s="1"/>
  <c r="EH60" i="26" s="1"/>
  <c r="EJ60" i="26" s="1"/>
  <c r="EL60" i="26" s="1"/>
  <c r="EN60" i="26" s="1"/>
  <c r="EP60" i="26" s="1"/>
  <c r="ER60" i="26" s="1"/>
  <c r="ET60" i="26" s="1"/>
  <c r="EX60" i="26" s="1"/>
  <c r="EZ60" i="26" s="1"/>
  <c r="FB60" i="26" s="1"/>
  <c r="FD60" i="26" s="1"/>
  <c r="FF60" i="26" s="1"/>
  <c r="FH60" i="26" s="1"/>
  <c r="FJ60" i="26" s="1"/>
  <c r="FL60" i="26" s="1"/>
  <c r="FN60" i="26" s="1"/>
  <c r="FP60" i="26" s="1"/>
  <c r="FR60" i="26" s="1"/>
  <c r="FT60" i="26" s="1"/>
  <c r="FX60" i="26" s="1"/>
  <c r="FZ60" i="26" s="1"/>
  <c r="GB60" i="26" s="1"/>
  <c r="GD60" i="26" s="1"/>
  <c r="GF60" i="26" s="1"/>
  <c r="GH60" i="26" s="1"/>
  <c r="GJ60" i="26" s="1"/>
  <c r="GL60" i="26" s="1"/>
  <c r="GN60" i="26" s="1"/>
  <c r="GP60" i="26" s="1"/>
  <c r="GR60" i="26" s="1"/>
  <c r="GT60" i="26" s="1"/>
  <c r="GX60" i="26" s="1"/>
  <c r="GZ60" i="26" s="1"/>
  <c r="HB60" i="26" s="1"/>
  <c r="HD60" i="26" s="1"/>
  <c r="HF60" i="26" s="1"/>
  <c r="HH60" i="26" s="1"/>
  <c r="HJ60" i="26" s="1"/>
  <c r="HL60" i="26" s="1"/>
  <c r="HQ38" i="26"/>
  <c r="HQ21" i="26"/>
  <c r="HQ29" i="26"/>
  <c r="AG45" i="26"/>
  <c r="AI45" i="26" s="1"/>
  <c r="AK45" i="26" s="1"/>
  <c r="AM45" i="26" s="1"/>
  <c r="AO45" i="26" s="1"/>
  <c r="AQ45" i="26" s="1"/>
  <c r="AS45" i="26" s="1"/>
  <c r="AW45" i="26" s="1"/>
  <c r="AY45" i="26" s="1"/>
  <c r="BA45" i="26" s="1"/>
  <c r="BC45" i="26" s="1"/>
  <c r="BE45" i="26" s="1"/>
  <c r="BG45" i="26" s="1"/>
  <c r="BI45" i="26" s="1"/>
  <c r="BK45" i="26" s="1"/>
  <c r="BM45" i="26" s="1"/>
  <c r="BO45" i="26" s="1"/>
  <c r="BQ45" i="26" s="1"/>
  <c r="BS45" i="26" s="1"/>
  <c r="BW45" i="26" s="1"/>
  <c r="BY45" i="26" s="1"/>
  <c r="CA45" i="26" s="1"/>
  <c r="CC45" i="26" s="1"/>
  <c r="CE45" i="26" s="1"/>
  <c r="CG45" i="26" s="1"/>
  <c r="CI45" i="26" s="1"/>
  <c r="CK45" i="26" s="1"/>
  <c r="CM45" i="26" s="1"/>
  <c r="CO45" i="26" s="1"/>
  <c r="CQ45" i="26" s="1"/>
  <c r="CS45" i="26" s="1"/>
  <c r="CW45" i="26" s="1"/>
  <c r="CY45" i="26" s="1"/>
  <c r="DA45" i="26" s="1"/>
  <c r="DC45" i="26" s="1"/>
  <c r="DE45" i="26" s="1"/>
  <c r="DG45" i="26" s="1"/>
  <c r="DI45" i="26" s="1"/>
  <c r="DK45" i="26" s="1"/>
  <c r="DM45" i="26" s="1"/>
  <c r="DO45" i="26" s="1"/>
  <c r="DQ45" i="26" s="1"/>
  <c r="DS45" i="26" s="1"/>
  <c r="EW67" i="26"/>
  <c r="EY67" i="26" s="1"/>
  <c r="FA67" i="26" s="1"/>
  <c r="FC67" i="26" s="1"/>
  <c r="FE67" i="26" s="1"/>
  <c r="FG67" i="26" s="1"/>
  <c r="FI67" i="26" s="1"/>
  <c r="FK67" i="26" s="1"/>
  <c r="FM67" i="26" s="1"/>
  <c r="FO67" i="26" s="1"/>
  <c r="FQ67" i="26" s="1"/>
  <c r="FS67" i="26" s="1"/>
  <c r="FW67" i="26" s="1"/>
  <c r="FY67" i="26" s="1"/>
  <c r="GA67" i="26" s="1"/>
  <c r="GC67" i="26" s="1"/>
  <c r="GE67" i="26" s="1"/>
  <c r="GG67" i="26" s="1"/>
  <c r="GI67" i="26" s="1"/>
  <c r="GK67" i="26" s="1"/>
  <c r="GM67" i="26" s="1"/>
  <c r="GO67" i="26" s="1"/>
  <c r="GQ67" i="26" s="1"/>
  <c r="GS67" i="26" s="1"/>
  <c r="GW67" i="26" s="1"/>
  <c r="GY67" i="26" s="1"/>
  <c r="HA67" i="26" s="1"/>
  <c r="HC67" i="26" s="1"/>
  <c r="HE67" i="26" s="1"/>
  <c r="HG67" i="26" s="1"/>
  <c r="HI67" i="26" s="1"/>
  <c r="HK67" i="26" s="1"/>
  <c r="HO67" i="26" s="1"/>
  <c r="T44" i="26"/>
  <c r="N44" i="26"/>
  <c r="R44" i="26"/>
  <c r="AX46" i="26"/>
  <c r="F44" i="26"/>
  <c r="F45" i="26" s="1"/>
  <c r="L44" i="26"/>
  <c r="BZ44" i="26"/>
  <c r="J44" i="26"/>
  <c r="H44" i="26"/>
  <c r="P44" i="26"/>
  <c r="FZ46" i="26"/>
  <c r="DJ46" i="26"/>
  <c r="FB46" i="26"/>
  <c r="P46" i="26"/>
  <c r="ET46" i="26"/>
  <c r="FH46" i="26"/>
  <c r="HD24" i="26"/>
  <c r="DP46" i="26"/>
  <c r="FN46" i="26"/>
  <c r="N46" i="26"/>
  <c r="R46" i="26"/>
  <c r="HF32" i="26"/>
  <c r="ED46" i="26"/>
  <c r="EJ46" i="26"/>
  <c r="T46" i="26"/>
  <c r="L46" i="26"/>
  <c r="BT46" i="26"/>
  <c r="H46" i="26"/>
  <c r="HH32" i="26"/>
  <c r="FT46" i="26"/>
  <c r="AR44" i="26"/>
  <c r="GP21" i="26"/>
  <c r="GX36" i="26"/>
  <c r="AT44" i="26"/>
  <c r="EZ46" i="26"/>
  <c r="F46" i="26"/>
  <c r="J46" i="26"/>
  <c r="H58" i="26"/>
  <c r="J58" i="26" s="1"/>
  <c r="L58" i="26" s="1"/>
  <c r="N58" i="26" s="1"/>
  <c r="P58" i="26" s="1"/>
  <c r="R58" i="26" s="1"/>
  <c r="T58" i="26" s="1"/>
  <c r="BL46" i="26"/>
  <c r="HB21" i="26"/>
  <c r="GH26" i="26"/>
  <c r="GJ36" i="26"/>
  <c r="GJ26" i="26"/>
  <c r="FL46" i="26"/>
  <c r="BH46" i="26"/>
  <c r="AR46" i="26"/>
  <c r="DN46" i="26"/>
  <c r="CH46" i="26"/>
  <c r="EJ44" i="26"/>
  <c r="CT46" i="26"/>
  <c r="DH46" i="26"/>
  <c r="Z46" i="26"/>
  <c r="BN44" i="26"/>
  <c r="FN44" i="26"/>
  <c r="BX46" i="26"/>
  <c r="CF46" i="26"/>
  <c r="CR46" i="26"/>
  <c r="AD44" i="26"/>
  <c r="X44" i="26"/>
  <c r="GF21" i="26"/>
  <c r="CZ44" i="26"/>
  <c r="CB46" i="26"/>
  <c r="FJ46" i="26"/>
  <c r="BB46" i="26"/>
  <c r="DD46" i="26"/>
  <c r="AT46" i="26"/>
  <c r="CX46" i="26"/>
  <c r="DB46" i="26"/>
  <c r="DT46" i="26"/>
  <c r="DZ46" i="26"/>
  <c r="BP46" i="26"/>
  <c r="BN46" i="26"/>
  <c r="FR46" i="26"/>
  <c r="BR46" i="26"/>
  <c r="BX44" i="26"/>
  <c r="GB46" i="26"/>
  <c r="DL46" i="26"/>
  <c r="EP46" i="26"/>
  <c r="AP46" i="26"/>
  <c r="EL46" i="26"/>
  <c r="BD46" i="26"/>
  <c r="EN46" i="26"/>
  <c r="ER46" i="26"/>
  <c r="AJ46" i="26"/>
  <c r="EH44" i="26"/>
  <c r="CN46" i="26"/>
  <c r="CJ46" i="26"/>
  <c r="GL26" i="26"/>
  <c r="AN46" i="26"/>
  <c r="CJ44" i="26"/>
  <c r="BJ46" i="26"/>
  <c r="FD46" i="26"/>
  <c r="AD46" i="26"/>
  <c r="BZ46" i="26"/>
  <c r="AH46" i="26"/>
  <c r="BF46" i="26"/>
  <c r="ER44" i="26"/>
  <c r="EZ44" i="26"/>
  <c r="DR46" i="26"/>
  <c r="AH44" i="26"/>
  <c r="AB44" i="26"/>
  <c r="AB46" i="26"/>
  <c r="AP44" i="26"/>
  <c r="EP44" i="26"/>
  <c r="DX46" i="26"/>
  <c r="X46" i="26"/>
  <c r="EH46" i="26"/>
  <c r="FF46" i="26"/>
  <c r="FP44" i="26"/>
  <c r="BF44" i="26"/>
  <c r="AF46" i="26"/>
  <c r="DF46" i="26"/>
  <c r="CL46" i="26"/>
  <c r="AZ44" i="26"/>
  <c r="Z44" i="26"/>
  <c r="ET44" i="26"/>
  <c r="FX46" i="26"/>
  <c r="CD46" i="26"/>
  <c r="EF46" i="26"/>
  <c r="AL46" i="26"/>
  <c r="FF44" i="26"/>
  <c r="DR44" i="26"/>
  <c r="CP46" i="26"/>
  <c r="CD44" i="26"/>
  <c r="GH21" i="26"/>
  <c r="GN26" i="26"/>
  <c r="GT21" i="26"/>
  <c r="DB44" i="26"/>
  <c r="CN44" i="26"/>
  <c r="EB46" i="26"/>
  <c r="DD44" i="26"/>
  <c r="CZ46" i="26"/>
  <c r="AZ46" i="26"/>
  <c r="FP46" i="26"/>
  <c r="FJ44" i="26"/>
  <c r="GR26" i="26"/>
  <c r="HB26" i="26"/>
  <c r="FT44" i="26"/>
  <c r="CR44" i="26"/>
  <c r="GR21" i="26"/>
  <c r="CL44" i="26"/>
  <c r="DN44" i="26"/>
  <c r="HL32" i="26"/>
  <c r="CT44" i="26"/>
  <c r="HL37" i="26"/>
  <c r="HH37" i="26"/>
  <c r="HL24" i="26"/>
  <c r="HH24" i="26"/>
  <c r="HL40" i="26"/>
  <c r="HJ32" i="26"/>
  <c r="HF37" i="26"/>
  <c r="HJ37" i="26"/>
  <c r="HF40" i="26"/>
  <c r="DH44" i="26"/>
  <c r="CX44" i="26"/>
  <c r="EF44" i="26"/>
  <c r="GX21" i="26"/>
  <c r="GF26" i="26"/>
  <c r="GP36" i="26"/>
  <c r="HH28" i="26"/>
  <c r="HD28" i="26"/>
  <c r="HJ24" i="26"/>
  <c r="HF24" i="26"/>
  <c r="HD40" i="26"/>
  <c r="HH40" i="26"/>
  <c r="BP44" i="26"/>
  <c r="FZ44" i="26"/>
  <c r="DZ44" i="26"/>
  <c r="GJ21" i="26"/>
  <c r="GN21" i="26"/>
  <c r="GP26" i="26"/>
  <c r="GF36" i="26"/>
  <c r="GT36" i="26"/>
  <c r="GZ36" i="26"/>
  <c r="HL28" i="26"/>
  <c r="HD32" i="26"/>
  <c r="HJ28" i="26"/>
  <c r="HF28" i="26"/>
  <c r="HD37" i="26"/>
  <c r="EL44" i="26"/>
  <c r="GX26" i="26"/>
  <c r="BB44" i="26"/>
  <c r="FL44" i="26"/>
  <c r="GZ26" i="26"/>
  <c r="HB36" i="26"/>
  <c r="GZ21" i="26"/>
  <c r="GN36" i="26"/>
  <c r="GH36" i="26"/>
  <c r="DJ44" i="26"/>
  <c r="DL44" i="26"/>
  <c r="GB44" i="26"/>
  <c r="GT26" i="26"/>
  <c r="GR36" i="26"/>
  <c r="GL36" i="26"/>
  <c r="AL44" i="26"/>
  <c r="CP44" i="26"/>
  <c r="DX44" i="26"/>
  <c r="BJ44" i="26"/>
  <c r="DF44" i="26"/>
  <c r="FX44" i="26"/>
  <c r="AX44" i="26"/>
  <c r="BH44" i="26"/>
  <c r="AN44" i="26"/>
  <c r="BR44" i="26"/>
  <c r="GH33" i="26"/>
  <c r="GJ33" i="26"/>
  <c r="GL38" i="26"/>
  <c r="CF44" i="26"/>
  <c r="ED44" i="26"/>
  <c r="FH44" i="26"/>
  <c r="CB44" i="26"/>
  <c r="BL44" i="26"/>
  <c r="FD44" i="26"/>
  <c r="DP44" i="26"/>
  <c r="CH44" i="26"/>
  <c r="HP48" i="26"/>
  <c r="FR44" i="26"/>
  <c r="EB44" i="26"/>
  <c r="GD21" i="26"/>
  <c r="BT44" i="26"/>
  <c r="EN44" i="26"/>
  <c r="GD26" i="26"/>
  <c r="GD36" i="26"/>
  <c r="DT44" i="26"/>
  <c r="FB44" i="26"/>
  <c r="GZ33" i="26"/>
  <c r="GP33" i="26"/>
  <c r="GJ38" i="26"/>
  <c r="HB38" i="26"/>
  <c r="GD33" i="26"/>
  <c r="GH38" i="26"/>
  <c r="GZ38" i="26"/>
  <c r="BD44" i="26"/>
  <c r="HF42" i="26"/>
  <c r="HF41" i="26" s="1"/>
  <c r="HJ42" i="26"/>
  <c r="HJ41" i="26" s="1"/>
  <c r="HD42" i="26"/>
  <c r="HD41" i="26" s="1"/>
  <c r="HL42" i="26"/>
  <c r="HL41" i="26" s="1"/>
  <c r="HJ35" i="26"/>
  <c r="HF35" i="26"/>
  <c r="HH42" i="26"/>
  <c r="HH41" i="26" s="1"/>
  <c r="HL35" i="26"/>
  <c r="HJ27" i="26"/>
  <c r="HL22" i="26"/>
  <c r="HD22" i="26"/>
  <c r="HH35" i="26"/>
  <c r="HD35" i="26"/>
  <c r="HF27" i="26"/>
  <c r="HH22" i="26"/>
  <c r="HH27" i="26"/>
  <c r="HD27" i="26"/>
  <c r="HJ22" i="26"/>
  <c r="HF22" i="26"/>
  <c r="HL27" i="26"/>
  <c r="GR33" i="26"/>
  <c r="GX33" i="26"/>
  <c r="GR38" i="26"/>
  <c r="GT33" i="26"/>
  <c r="GP38" i="26"/>
  <c r="AF44" i="26"/>
  <c r="HH39" i="26"/>
  <c r="HL39" i="26"/>
  <c r="HD39" i="26"/>
  <c r="HJ39" i="26"/>
  <c r="HL34" i="26"/>
  <c r="HD34" i="26"/>
  <c r="HL31" i="26"/>
  <c r="HD31" i="26"/>
  <c r="HH34" i="26"/>
  <c r="HF31" i="26"/>
  <c r="HF39" i="26"/>
  <c r="HF34" i="26"/>
  <c r="HJ31" i="26"/>
  <c r="HJ34" i="26"/>
  <c r="HH31" i="26"/>
  <c r="HB33" i="26"/>
  <c r="GN38" i="26"/>
  <c r="GL33" i="26"/>
  <c r="GN33" i="26"/>
  <c r="GF33" i="26"/>
  <c r="GF38" i="26"/>
  <c r="GX38" i="26"/>
  <c r="GD38" i="26"/>
  <c r="GT38" i="26"/>
  <c r="AJ44" i="26"/>
  <c r="CB67" i="26"/>
  <c r="CD67" i="26" s="1"/>
  <c r="CF67" i="26" s="1"/>
  <c r="CH67" i="26" s="1"/>
  <c r="CJ67" i="26" s="1"/>
  <c r="CL67" i="26" s="1"/>
  <c r="CN67" i="26" s="1"/>
  <c r="CP67" i="26" s="1"/>
  <c r="CR67" i="26" s="1"/>
  <c r="CT67" i="26" s="1"/>
  <c r="CX67" i="26" s="1"/>
  <c r="CZ67" i="26" s="1"/>
  <c r="DB67" i="26" s="1"/>
  <c r="DD67" i="26" s="1"/>
  <c r="DF67" i="26" s="1"/>
  <c r="DH67" i="26" s="1"/>
  <c r="DJ67" i="26" s="1"/>
  <c r="DL67" i="26" s="1"/>
  <c r="DN67" i="26" s="1"/>
  <c r="DP67" i="26" s="1"/>
  <c r="DR67" i="26" s="1"/>
  <c r="DT67" i="26" s="1"/>
  <c r="DX67" i="26" s="1"/>
  <c r="DZ67" i="26" s="1"/>
  <c r="EB67" i="26" s="1"/>
  <c r="ED67" i="26" s="1"/>
  <c r="EF67" i="26" s="1"/>
  <c r="EH67" i="26" s="1"/>
  <c r="EJ67" i="26" s="1"/>
  <c r="EL67" i="26" s="1"/>
  <c r="EN67" i="26" s="1"/>
  <c r="EP67" i="26" s="1"/>
  <c r="ER67" i="26" s="1"/>
  <c r="ET67" i="26" s="1"/>
  <c r="EX67" i="26" s="1"/>
  <c r="EZ67" i="26" s="1"/>
  <c r="FB67" i="26" s="1"/>
  <c r="FD67" i="26" s="1"/>
  <c r="FF67" i="26" s="1"/>
  <c r="FH67" i="26" s="1"/>
  <c r="FJ67" i="26" s="1"/>
  <c r="FL67" i="26" s="1"/>
  <c r="FN67" i="26" s="1"/>
  <c r="FP67" i="26" s="1"/>
  <c r="FR67" i="26" s="1"/>
  <c r="FT67" i="26" s="1"/>
  <c r="FX67" i="26" s="1"/>
  <c r="FZ67" i="26" s="1"/>
  <c r="GB67" i="26" s="1"/>
  <c r="GD67" i="26" s="1"/>
  <c r="GF67" i="26" s="1"/>
  <c r="GH67" i="26" s="1"/>
  <c r="GJ67" i="26" s="1"/>
  <c r="GL67" i="26" s="1"/>
  <c r="GN67" i="26" s="1"/>
  <c r="GP67" i="26" s="1"/>
  <c r="GR67" i="26" s="1"/>
  <c r="GT67" i="26" s="1"/>
  <c r="GX67" i="26" s="1"/>
  <c r="GZ67" i="26" s="1"/>
  <c r="HB67" i="26" s="1"/>
  <c r="HD67" i="26" s="1"/>
  <c r="HF67" i="26" s="1"/>
  <c r="HH67" i="26" s="1"/>
  <c r="HJ67" i="26" s="1"/>
  <c r="HL67" i="26" s="1"/>
  <c r="HP67" i="26" s="1"/>
  <c r="EU79" i="26" l="1"/>
  <c r="AV82" i="26"/>
  <c r="HQ46" i="26"/>
  <c r="HQ60" i="26"/>
  <c r="U82" i="26"/>
  <c r="BU78" i="26"/>
  <c r="CU76" i="26"/>
  <c r="CU67" i="26"/>
  <c r="DU67" i="26" s="1"/>
  <c r="EU67" i="26" s="1"/>
  <c r="FU67" i="26" s="1"/>
  <c r="GU67" i="26" s="1"/>
  <c r="HM67" i="26" s="1"/>
  <c r="V77" i="26"/>
  <c r="HQ44" i="26"/>
  <c r="X58" i="26"/>
  <c r="Z58" i="26" s="1"/>
  <c r="AB58" i="26" s="1"/>
  <c r="AD58" i="26" s="1"/>
  <c r="AF58" i="26" s="1"/>
  <c r="AH58" i="26" s="1"/>
  <c r="AJ58" i="26" s="1"/>
  <c r="AL58" i="26" s="1"/>
  <c r="AN58" i="26" s="1"/>
  <c r="AP58" i="26" s="1"/>
  <c r="AR58" i="26" s="1"/>
  <c r="AT58" i="26" s="1"/>
  <c r="AX58" i="26" s="1"/>
  <c r="AZ58" i="26" s="1"/>
  <c r="BB58" i="26" s="1"/>
  <c r="BD58" i="26" s="1"/>
  <c r="BF58" i="26" s="1"/>
  <c r="BH58" i="26" s="1"/>
  <c r="BJ58" i="26" s="1"/>
  <c r="BL58" i="26" s="1"/>
  <c r="BN58" i="26" s="1"/>
  <c r="BP58" i="26" s="1"/>
  <c r="BR58" i="26" s="1"/>
  <c r="BT58" i="26" s="1"/>
  <c r="BX58" i="26" s="1"/>
  <c r="BZ58" i="26" s="1"/>
  <c r="CB58" i="26" s="1"/>
  <c r="CD58" i="26" s="1"/>
  <c r="CF58" i="26" s="1"/>
  <c r="CH58" i="26" s="1"/>
  <c r="CJ58" i="26" s="1"/>
  <c r="CL58" i="26" s="1"/>
  <c r="CN58" i="26" s="1"/>
  <c r="CP58" i="26" s="1"/>
  <c r="CR58" i="26" s="1"/>
  <c r="CT58" i="26" s="1"/>
  <c r="CX58" i="26" s="1"/>
  <c r="CZ58" i="26" s="1"/>
  <c r="DB58" i="26" s="1"/>
  <c r="DD58" i="26" s="1"/>
  <c r="DF58" i="26" s="1"/>
  <c r="DH58" i="26" s="1"/>
  <c r="DJ58" i="26" s="1"/>
  <c r="DL58" i="26" s="1"/>
  <c r="DN58" i="26" s="1"/>
  <c r="DP58" i="26" s="1"/>
  <c r="DR58" i="26" s="1"/>
  <c r="DT58" i="26" s="1"/>
  <c r="DX58" i="26" s="1"/>
  <c r="DZ58" i="26" s="1"/>
  <c r="EB58" i="26" s="1"/>
  <c r="ED58" i="26" s="1"/>
  <c r="EF58" i="26" s="1"/>
  <c r="EH58" i="26" s="1"/>
  <c r="EJ58" i="26" s="1"/>
  <c r="EL58" i="26" s="1"/>
  <c r="EN58" i="26" s="1"/>
  <c r="EP58" i="26" s="1"/>
  <c r="ER58" i="26" s="1"/>
  <c r="ET58" i="26" s="1"/>
  <c r="EX58" i="26" s="1"/>
  <c r="EZ58" i="26" s="1"/>
  <c r="FB58" i="26" s="1"/>
  <c r="FD58" i="26" s="1"/>
  <c r="FF58" i="26" s="1"/>
  <c r="FH58" i="26" s="1"/>
  <c r="FJ58" i="26" s="1"/>
  <c r="FL58" i="26" s="1"/>
  <c r="FN58" i="26" s="1"/>
  <c r="FP58" i="26" s="1"/>
  <c r="FR58" i="26" s="1"/>
  <c r="FT58" i="26" s="1"/>
  <c r="FX58" i="26" s="1"/>
  <c r="FZ58" i="26" s="1"/>
  <c r="GB58" i="26" s="1"/>
  <c r="GD58" i="26" s="1"/>
  <c r="GF58" i="26" s="1"/>
  <c r="GH58" i="26" s="1"/>
  <c r="GJ58" i="26" s="1"/>
  <c r="GL58" i="26" s="1"/>
  <c r="GN58" i="26" s="1"/>
  <c r="GP58" i="26" s="1"/>
  <c r="GR58" i="26" s="1"/>
  <c r="GT58" i="26" s="1"/>
  <c r="GX58" i="26" s="1"/>
  <c r="GZ58" i="26" s="1"/>
  <c r="HB58" i="26" s="1"/>
  <c r="HD58" i="26" s="1"/>
  <c r="HF58" i="26" s="1"/>
  <c r="HH58" i="26" s="1"/>
  <c r="HJ58" i="26" s="1"/>
  <c r="HL58" i="26" s="1"/>
  <c r="HP58" i="26" s="1"/>
  <c r="HO48" i="26"/>
  <c r="H45" i="26"/>
  <c r="J45" i="26" s="1"/>
  <c r="L45" i="26" s="1"/>
  <c r="N45" i="26" s="1"/>
  <c r="P45" i="26" s="1"/>
  <c r="R45" i="26" s="1"/>
  <c r="T45" i="26" s="1"/>
  <c r="X45" i="26" s="1"/>
  <c r="Z45" i="26" s="1"/>
  <c r="AB45" i="26" s="1"/>
  <c r="HD21" i="26"/>
  <c r="HF36" i="26"/>
  <c r="DW45" i="26"/>
  <c r="DY45" i="26" s="1"/>
  <c r="EA45" i="26" s="1"/>
  <c r="EC45" i="26" s="1"/>
  <c r="EE45" i="26" s="1"/>
  <c r="EG45" i="26" s="1"/>
  <c r="EI45" i="26" s="1"/>
  <c r="EK45" i="26" s="1"/>
  <c r="EM45" i="26" s="1"/>
  <c r="EO45" i="26" s="1"/>
  <c r="EQ45" i="26" s="1"/>
  <c r="ES45" i="26" s="1"/>
  <c r="EW45" i="26" s="1"/>
  <c r="GL46" i="26"/>
  <c r="HH21" i="26"/>
  <c r="HJ36" i="26"/>
  <c r="HH36" i="26"/>
  <c r="HF26" i="26"/>
  <c r="HL36" i="26"/>
  <c r="HO58" i="26"/>
  <c r="HP28" i="26"/>
  <c r="HF21" i="26"/>
  <c r="HJ26" i="26"/>
  <c r="GP46" i="26"/>
  <c r="GH46" i="26"/>
  <c r="GF46" i="26"/>
  <c r="GT46" i="26"/>
  <c r="HB46" i="26"/>
  <c r="GR46" i="26"/>
  <c r="HD26" i="26"/>
  <c r="GJ44" i="26"/>
  <c r="GD46" i="26"/>
  <c r="HL38" i="26"/>
  <c r="HL26" i="26"/>
  <c r="HH26" i="26"/>
  <c r="HL21" i="26"/>
  <c r="GZ46" i="26"/>
  <c r="GX46" i="26"/>
  <c r="GN46" i="26"/>
  <c r="GF44" i="26"/>
  <c r="HJ21" i="26"/>
  <c r="HD36" i="26"/>
  <c r="GJ46" i="26"/>
  <c r="GN44" i="26"/>
  <c r="GR44" i="26"/>
  <c r="GP44" i="26"/>
  <c r="HF38" i="26"/>
  <c r="HD38" i="26"/>
  <c r="GZ44" i="26"/>
  <c r="GT44" i="26"/>
  <c r="HL33" i="26"/>
  <c r="HJ33" i="26"/>
  <c r="HD33" i="26"/>
  <c r="GL44" i="26"/>
  <c r="HH33" i="26"/>
  <c r="HH38" i="26"/>
  <c r="GD44" i="26"/>
  <c r="HB44" i="26"/>
  <c r="GX44" i="26"/>
  <c r="HF33" i="26"/>
  <c r="HJ38" i="26"/>
  <c r="GH44" i="26"/>
  <c r="HQ82" i="26" l="1"/>
  <c r="HQ83" i="26" s="1"/>
  <c r="V78" i="26"/>
  <c r="AV78" i="26" s="1"/>
  <c r="BV78" i="26" s="1"/>
  <c r="CV78" i="26" s="1"/>
  <c r="DV78" i="26" s="1"/>
  <c r="EV78" i="26" s="1"/>
  <c r="FV78" i="26" s="1"/>
  <c r="BU79" i="26"/>
  <c r="CU77" i="26"/>
  <c r="CU78" i="26" s="1"/>
  <c r="DU78" i="26" s="1"/>
  <c r="EU78" i="26" s="1"/>
  <c r="FU78" i="26" s="1"/>
  <c r="GU78" i="26" s="1"/>
  <c r="HM78" i="26" s="1"/>
  <c r="HQ76" i="26"/>
  <c r="AD45" i="26"/>
  <c r="AF45" i="26" s="1"/>
  <c r="AH45" i="26" s="1"/>
  <c r="AJ45" i="26" s="1"/>
  <c r="AL45" i="26" s="1"/>
  <c r="AN45" i="26" s="1"/>
  <c r="AP45" i="26" s="1"/>
  <c r="AR45" i="26" s="1"/>
  <c r="AT45" i="26" s="1"/>
  <c r="AX45" i="26" s="1"/>
  <c r="AZ45" i="26" s="1"/>
  <c r="BB45" i="26" s="1"/>
  <c r="BD45" i="26" s="1"/>
  <c r="BF45" i="26" s="1"/>
  <c r="BH45" i="26" s="1"/>
  <c r="BJ45" i="26" s="1"/>
  <c r="BL45" i="26" s="1"/>
  <c r="BN45" i="26" s="1"/>
  <c r="BP45" i="26" s="1"/>
  <c r="BR45" i="26" s="1"/>
  <c r="BT45" i="26" s="1"/>
  <c r="BX45" i="26" s="1"/>
  <c r="BZ45" i="26" s="1"/>
  <c r="CB45" i="26" s="1"/>
  <c r="CD45" i="26" s="1"/>
  <c r="CF45" i="26" s="1"/>
  <c r="CH45" i="26" s="1"/>
  <c r="CJ45" i="26" s="1"/>
  <c r="CL45" i="26" s="1"/>
  <c r="CN45" i="26" s="1"/>
  <c r="CP45" i="26" s="1"/>
  <c r="CR45" i="26" s="1"/>
  <c r="CT45" i="26" s="1"/>
  <c r="CX45" i="26" s="1"/>
  <c r="CZ45" i="26" s="1"/>
  <c r="DB45" i="26" s="1"/>
  <c r="DD45" i="26" s="1"/>
  <c r="DF45" i="26" s="1"/>
  <c r="DH45" i="26" s="1"/>
  <c r="DJ45" i="26" s="1"/>
  <c r="DL45" i="26" s="1"/>
  <c r="DN45" i="26" s="1"/>
  <c r="DP45" i="26" s="1"/>
  <c r="DR45" i="26" s="1"/>
  <c r="DT45" i="26" s="1"/>
  <c r="DX45" i="26" s="1"/>
  <c r="DZ45" i="26" s="1"/>
  <c r="EB45" i="26" s="1"/>
  <c r="ED45" i="26" s="1"/>
  <c r="EF45" i="26" s="1"/>
  <c r="EH45" i="26" s="1"/>
  <c r="EJ45" i="26" s="1"/>
  <c r="EL45" i="26" s="1"/>
  <c r="EN45" i="26" s="1"/>
  <c r="EP45" i="26" s="1"/>
  <c r="ER45" i="26" s="1"/>
  <c r="ET45" i="26" s="1"/>
  <c r="HP26" i="26"/>
  <c r="HF46" i="26"/>
  <c r="HH46" i="26"/>
  <c r="HD46" i="26"/>
  <c r="HL46" i="26"/>
  <c r="HD44" i="26"/>
  <c r="HJ46" i="26"/>
  <c r="HF44" i="26"/>
  <c r="HH44" i="26"/>
  <c r="HL44" i="26"/>
  <c r="HJ44" i="26"/>
  <c r="HP44" i="26" l="1"/>
  <c r="HO44" i="26" l="1"/>
  <c r="HO31" i="26"/>
  <c r="EX32" i="26"/>
  <c r="HP32" i="26" s="1"/>
  <c r="HO32" i="26"/>
  <c r="EX35" i="26"/>
  <c r="HP35" i="26" s="1"/>
  <c r="HO35" i="26"/>
  <c r="HO40" i="26"/>
  <c r="HO24" i="26"/>
  <c r="HO37" i="26"/>
  <c r="HO39" i="26"/>
  <c r="HO22" i="26"/>
  <c r="EX39" i="26"/>
  <c r="EX37" i="26"/>
  <c r="HP37" i="26" s="1"/>
  <c r="EX31" i="26"/>
  <c r="HP31" i="26" s="1"/>
  <c r="EX24" i="26"/>
  <c r="HP24" i="26" s="1"/>
  <c r="HO27" i="26"/>
  <c r="EX27" i="26"/>
  <c r="HP27" i="26" s="1"/>
  <c r="EX40" i="26"/>
  <c r="HP40" i="26" s="1"/>
  <c r="EX28" i="26"/>
  <c r="HO28" i="26"/>
  <c r="HO34" i="26"/>
  <c r="EX30" i="26"/>
  <c r="HP30" i="26" s="1"/>
  <c r="HO30" i="26"/>
  <c r="EX42" i="26"/>
  <c r="HP42" i="26" s="1"/>
  <c r="HO42" i="26"/>
  <c r="EY45" i="26"/>
  <c r="FA45" i="26" s="1"/>
  <c r="FC45" i="26" s="1"/>
  <c r="FE45" i="26" s="1"/>
  <c r="FG45" i="26" s="1"/>
  <c r="FI45" i="26" s="1"/>
  <c r="FK45" i="26" s="1"/>
  <c r="FM45" i="26" s="1"/>
  <c r="FO45" i="26" s="1"/>
  <c r="FQ45" i="26" s="1"/>
  <c r="FS45" i="26" s="1"/>
  <c r="FW45" i="26" s="1"/>
  <c r="FY45" i="26" s="1"/>
  <c r="GA45" i="26" s="1"/>
  <c r="GC45" i="26" s="1"/>
  <c r="GE45" i="26" s="1"/>
  <c r="GG45" i="26" s="1"/>
  <c r="GI45" i="26" s="1"/>
  <c r="GK45" i="26" s="1"/>
  <c r="GM45" i="26" s="1"/>
  <c r="EX34" i="26"/>
  <c r="HP34" i="26" s="1"/>
  <c r="EX22" i="26"/>
  <c r="GO45" i="26" l="1"/>
  <c r="GQ45" i="26" s="1"/>
  <c r="GS45" i="26" s="1"/>
  <c r="GW45" i="26" s="1"/>
  <c r="GY45" i="26" s="1"/>
  <c r="HA45" i="26" s="1"/>
  <c r="HC45" i="26" s="1"/>
  <c r="HE45" i="26" s="1"/>
  <c r="HG45" i="26" s="1"/>
  <c r="HI45" i="26" s="1"/>
  <c r="HK45" i="26" s="1"/>
  <c r="HO45" i="26" s="1"/>
  <c r="EX21" i="26"/>
  <c r="GV44" i="26"/>
  <c r="EX41" i="26"/>
  <c r="EX33" i="26"/>
  <c r="EX36" i="26"/>
  <c r="EX26" i="26"/>
  <c r="HP22" i="26"/>
  <c r="HP39" i="26"/>
  <c r="EX38" i="26"/>
  <c r="GV45" i="26" l="1"/>
  <c r="GV76" i="26"/>
  <c r="HN44" i="26"/>
  <c r="HP21" i="26"/>
  <c r="HP36" i="26"/>
  <c r="EX46" i="26"/>
  <c r="HP33" i="26"/>
  <c r="HP41" i="26"/>
  <c r="HP29" i="26"/>
  <c r="HP38" i="26"/>
  <c r="EX44" i="26"/>
  <c r="EX45" i="26" s="1"/>
  <c r="EZ45" i="26" s="1"/>
  <c r="FB45" i="26" s="1"/>
  <c r="FD45" i="26" s="1"/>
  <c r="FF45" i="26" s="1"/>
  <c r="FH45" i="26" s="1"/>
  <c r="FJ45" i="26" s="1"/>
  <c r="FL45" i="26" s="1"/>
  <c r="FN45" i="26" s="1"/>
  <c r="FP45" i="26" s="1"/>
  <c r="FR45" i="26" s="1"/>
  <c r="FT45" i="26" s="1"/>
  <c r="FX45" i="26" s="1"/>
  <c r="FZ45" i="26" s="1"/>
  <c r="GB45" i="26" s="1"/>
  <c r="GD45" i="26" s="1"/>
  <c r="GF45" i="26" s="1"/>
  <c r="GH45" i="26" s="1"/>
  <c r="GJ45" i="26" s="1"/>
  <c r="GL45" i="26" s="1"/>
  <c r="GN45" i="26" s="1"/>
  <c r="GP45" i="26" s="1"/>
  <c r="GR45" i="26" s="1"/>
  <c r="GT45" i="26" s="1"/>
  <c r="GX45" i="26" s="1"/>
  <c r="GZ45" i="26" s="1"/>
  <c r="HB45" i="26" s="1"/>
  <c r="HD45" i="26" s="1"/>
  <c r="HF45" i="26" s="1"/>
  <c r="HH45" i="26" s="1"/>
  <c r="HJ45" i="26" s="1"/>
  <c r="HL45" i="26" s="1"/>
  <c r="HP45" i="26" s="1"/>
  <c r="GV77" i="26" l="1"/>
  <c r="HN76" i="26"/>
  <c r="GV78" i="26" l="1"/>
  <c r="GV79" i="26"/>
  <c r="HN79" i="26" s="1"/>
  <c r="HO13" i="26" l="1"/>
  <c r="HO12" i="26"/>
  <c r="HO14" i="26"/>
  <c r="HO11" i="26"/>
</calcChain>
</file>

<file path=xl/sharedStrings.xml><?xml version="1.0" encoding="utf-8"?>
<sst xmlns="http://schemas.openxmlformats.org/spreadsheetml/2006/main" count="2783" uniqueCount="160">
  <si>
    <t>People</t>
  </si>
  <si>
    <t>Total Sum of Hours</t>
  </si>
  <si>
    <t>Total Sum of Cost</t>
  </si>
  <si>
    <t>Sum of Hours</t>
  </si>
  <si>
    <t>Sum of Cost</t>
  </si>
  <si>
    <t>Grand Total</t>
  </si>
  <si>
    <t>People at ISIS Predicted Expenditure</t>
  </si>
  <si>
    <t>People at ESS Predicted Expenditure</t>
  </si>
  <si>
    <t>Other People Predicted Expenditure</t>
  </si>
  <si>
    <t>Predicted Travel Costs</t>
  </si>
  <si>
    <t>ISIS</t>
  </si>
  <si>
    <t>ESS</t>
  </si>
  <si>
    <t>Establishment</t>
  </si>
  <si>
    <t>Other</t>
  </si>
  <si>
    <t>Predicted Equipment Costs</t>
  </si>
  <si>
    <t>Detectors</t>
  </si>
  <si>
    <t>Project</t>
  </si>
  <si>
    <t>02.01</t>
  </si>
  <si>
    <t>02.02</t>
  </si>
  <si>
    <t>02.04.01</t>
  </si>
  <si>
    <t>02.04.02</t>
  </si>
  <si>
    <t>02.04.03</t>
  </si>
  <si>
    <t>Budgeted cost</t>
  </si>
  <si>
    <t>Budgeted Cost</t>
  </si>
  <si>
    <t>2016/17</t>
  </si>
  <si>
    <t>2017/18</t>
  </si>
  <si>
    <t>2018/19</t>
  </si>
  <si>
    <t>2019/20</t>
  </si>
  <si>
    <t>2020/21</t>
  </si>
  <si>
    <t>2021/22</t>
  </si>
  <si>
    <t>2022/23</t>
  </si>
  <si>
    <t>yearly cost</t>
  </si>
  <si>
    <t>Com Total</t>
  </si>
  <si>
    <t>Band G</t>
  </si>
  <si>
    <t>Band F</t>
  </si>
  <si>
    <t>Band E</t>
  </si>
  <si>
    <t>Band D</t>
  </si>
  <si>
    <t>Band C</t>
  </si>
  <si>
    <t xml:space="preserve">Band B </t>
  </si>
  <si>
    <t>Logistics</t>
  </si>
  <si>
    <t>Build at ESS</t>
  </si>
  <si>
    <t>Sum of Costs</t>
  </si>
  <si>
    <t>Total Sum of Total Costs</t>
  </si>
  <si>
    <t>Mechanical</t>
  </si>
  <si>
    <t>Electrical</t>
  </si>
  <si>
    <t xml:space="preserve">Science </t>
  </si>
  <si>
    <t>Operations</t>
  </si>
  <si>
    <t>D</t>
  </si>
  <si>
    <t>Band</t>
  </si>
  <si>
    <t>2023/24</t>
  </si>
  <si>
    <t>E</t>
  </si>
  <si>
    <t>G</t>
  </si>
  <si>
    <t>F</t>
  </si>
  <si>
    <t>Clara Lopez</t>
  </si>
  <si>
    <t>PV CODE</t>
  </si>
  <si>
    <t>Position</t>
  </si>
  <si>
    <t>Yearly cost</t>
  </si>
  <si>
    <t>XDIRECT</t>
  </si>
  <si>
    <t>Director</t>
  </si>
  <si>
    <t>XPMGRER</t>
  </si>
  <si>
    <t>Project Manager</t>
  </si>
  <si>
    <t>XWPLEED</t>
  </si>
  <si>
    <t>WP Leader</t>
  </si>
  <si>
    <t>XSRSCIE</t>
  </si>
  <si>
    <t>Senior Scientist</t>
  </si>
  <si>
    <t>XSCIEEN</t>
  </si>
  <si>
    <t>Scientist</t>
  </si>
  <si>
    <t>XPDSCIE</t>
  </si>
  <si>
    <t>Post Doc</t>
  </si>
  <si>
    <t>XSRENGI</t>
  </si>
  <si>
    <t>Senior Engineer</t>
  </si>
  <si>
    <t>XENGNNN</t>
  </si>
  <si>
    <t>Engineer</t>
  </si>
  <si>
    <t>XJRENGI</t>
  </si>
  <si>
    <t>Junior Engineer</t>
  </si>
  <si>
    <t>XSRTCHEE</t>
  </si>
  <si>
    <t>Senior Technician</t>
  </si>
  <si>
    <t>XTECHEN</t>
  </si>
  <si>
    <t>Technician</t>
  </si>
  <si>
    <t>XJRTECH</t>
  </si>
  <si>
    <t>Junior Technician</t>
  </si>
  <si>
    <t>XDRAFTSM</t>
  </si>
  <si>
    <t>Craftsman</t>
  </si>
  <si>
    <t>XCONSC1</t>
  </si>
  <si>
    <t>Consultant C1</t>
  </si>
  <si>
    <t>XCONSC2</t>
  </si>
  <si>
    <t>Consultant C2</t>
  </si>
  <si>
    <t>XADMASS</t>
  </si>
  <si>
    <t>Admin Assistant</t>
  </si>
  <si>
    <t>XADMSUP</t>
  </si>
  <si>
    <t>Project Administrative Support</t>
  </si>
  <si>
    <t>XADMSTI</t>
  </si>
  <si>
    <t>Personal/Team Assistant</t>
  </si>
  <si>
    <t>Hourly rate £</t>
  </si>
  <si>
    <t>Hourly Rate Euro</t>
  </si>
  <si>
    <t>com total</t>
  </si>
  <si>
    <t>Outside manufacture</t>
  </si>
  <si>
    <t>FREIA DATA SHEETS</t>
  </si>
  <si>
    <t>scientist</t>
  </si>
  <si>
    <t>Phase 1</t>
  </si>
  <si>
    <t>No PM</t>
  </si>
  <si>
    <t>Pre -Detail Phase</t>
  </si>
  <si>
    <t>Detailed Design</t>
  </si>
  <si>
    <t>Pre Build at ISIS</t>
  </si>
  <si>
    <t>Cold Commissioning</t>
  </si>
  <si>
    <t>Hot Commisioning</t>
  </si>
  <si>
    <t>Lead Engineer</t>
  </si>
  <si>
    <t>Senior Design Eningeer</t>
  </si>
  <si>
    <t>Design Engineer</t>
  </si>
  <si>
    <t>Senior Electrical Design Engineer</t>
  </si>
  <si>
    <t>Project Sponsor</t>
  </si>
  <si>
    <t>Project manager</t>
  </si>
  <si>
    <t>Planner</t>
  </si>
  <si>
    <t>Detector Group Leader</t>
  </si>
  <si>
    <t>Detector Engineer</t>
  </si>
  <si>
    <t>Logistics assistant</t>
  </si>
  <si>
    <t>Science advisor</t>
  </si>
  <si>
    <t>Lead tecnician</t>
  </si>
  <si>
    <t>Beamline Technican</t>
  </si>
  <si>
    <t>Second scientist</t>
  </si>
  <si>
    <t>Design engineer</t>
  </si>
  <si>
    <t>Total man years worked</t>
  </si>
  <si>
    <t>C</t>
  </si>
  <si>
    <t>B</t>
  </si>
  <si>
    <t>A</t>
  </si>
  <si>
    <t>Years</t>
  </si>
  <si>
    <t>Cost</t>
  </si>
  <si>
    <t>Yearly cost (£)</t>
  </si>
  <si>
    <t>years</t>
  </si>
  <si>
    <t>Total Man years</t>
  </si>
  <si>
    <t>Total Predicted people expenditure</t>
  </si>
  <si>
    <t>Total Cost</t>
  </si>
  <si>
    <t>one trip for one person for two nights =£1000</t>
  </si>
  <si>
    <t>Total Travel</t>
  </si>
  <si>
    <t>IMAT Comparrison</t>
  </si>
  <si>
    <t>Man Years</t>
  </si>
  <si>
    <t>total</t>
  </si>
  <si>
    <t>IMAT</t>
  </si>
  <si>
    <t>FREIA</t>
  </si>
  <si>
    <t>Staff costs Band D PH2 divided by 4</t>
  </si>
  <si>
    <t>Contact designer 3 years</t>
  </si>
  <si>
    <t xml:space="preserve">phase II currrent Labour spend </t>
  </si>
  <si>
    <t>Divided by 4 instruments</t>
  </si>
  <si>
    <t>Divided by Band D 2016 salery</t>
  </si>
  <si>
    <t>Plus 3 years contract drafts man</t>
  </si>
  <si>
    <t>ESS Staff extra</t>
  </si>
  <si>
    <t>For Scope settuing report</t>
  </si>
  <si>
    <t>break down for scope setting</t>
  </si>
  <si>
    <t>Total</t>
  </si>
  <si>
    <t>design</t>
  </si>
  <si>
    <t>build</t>
  </si>
  <si>
    <t>Cold com</t>
  </si>
  <si>
    <t>phase 1</t>
  </si>
  <si>
    <t>Design</t>
  </si>
  <si>
    <t>Build</t>
  </si>
  <si>
    <t>Cold</t>
  </si>
  <si>
    <t>hot</t>
  </si>
  <si>
    <t>PM</t>
  </si>
  <si>
    <t xml:space="preserve">PM </t>
  </si>
  <si>
    <t>pm=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</si>
</sst>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000"/>
  </numFmts>
  <fonts count="1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ell MT"/>
      <family val="1"/>
    </font>
    <font>
      <b/>
      <sz val="24"/>
      <color theme="1"/>
      <name val="Berlin Sans FB Demi"/>
      <family val="2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rgb="FF000000"/>
      <name val="Lucida Grande"/>
    </font>
    <font>
      <sz val="36"/>
      <color theme="1"/>
      <name val="Berlin Sans FB Demi"/>
      <family val="2"/>
    </font>
    <font>
      <sz val="36"/>
      <color theme="1"/>
      <name val="Bernard MT Condensed"/>
      <family val="1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rgb="FFFF0000"/>
      </right>
      <top/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0" borderId="0" xfId="0" applyFill="1"/>
    <xf numFmtId="0" fontId="4" fillId="0" borderId="0" xfId="0" applyFont="1"/>
    <xf numFmtId="0" fontId="0" fillId="11" borderId="1" xfId="0" applyFill="1" applyBorder="1" applyAlignment="1">
      <alignment wrapText="1"/>
    </xf>
    <xf numFmtId="0" fontId="0" fillId="10" borderId="1" xfId="0" applyFill="1" applyBorder="1"/>
    <xf numFmtId="0" fontId="0" fillId="5" borderId="1" xfId="0" applyFill="1" applyBorder="1"/>
    <xf numFmtId="0" fontId="0" fillId="9" borderId="1" xfId="0" applyFill="1" applyBorder="1" applyAlignment="1">
      <alignment wrapText="1"/>
    </xf>
    <xf numFmtId="0" fontId="1" fillId="4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14" borderId="1" xfId="0" applyFill="1" applyBorder="1"/>
    <xf numFmtId="0" fontId="0" fillId="14" borderId="1" xfId="0" applyFill="1" applyBorder="1" applyAlignment="1">
      <alignment wrapText="1"/>
    </xf>
    <xf numFmtId="0" fontId="1" fillId="13" borderId="1" xfId="0" applyFont="1" applyFill="1" applyBorder="1"/>
    <xf numFmtId="0" fontId="0" fillId="13" borderId="1" xfId="0" applyFill="1" applyBorder="1"/>
    <xf numFmtId="0" fontId="0" fillId="14" borderId="2" xfId="0" applyFill="1" applyBorder="1"/>
    <xf numFmtId="49" fontId="0" fillId="0" borderId="0" xfId="0" applyNumberFormat="1"/>
    <xf numFmtId="0" fontId="1" fillId="5" borderId="1" xfId="0" applyFont="1" applyFill="1" applyBorder="1"/>
    <xf numFmtId="0" fontId="0" fillId="0" borderId="0" xfId="0" applyNumberFormat="1"/>
    <xf numFmtId="0" fontId="1" fillId="14" borderId="4" xfId="0" applyFont="1" applyFill="1" applyBorder="1"/>
    <xf numFmtId="0" fontId="2" fillId="0" borderId="0" xfId="0" applyFont="1"/>
    <xf numFmtId="0" fontId="0" fillId="0" borderId="0" xfId="0" applyFont="1" applyAlignment="1">
      <alignment horizontal="left" indent="1"/>
    </xf>
    <xf numFmtId="0" fontId="0" fillId="15" borderId="0" xfId="0" applyFill="1"/>
    <xf numFmtId="49" fontId="0" fillId="0" borderId="0" xfId="0" applyNumberFormat="1" applyFill="1"/>
    <xf numFmtId="0" fontId="2" fillId="16" borderId="0" xfId="0" applyFont="1" applyFill="1" applyAlignment="1">
      <alignment horizontal="left"/>
    </xf>
    <xf numFmtId="4" fontId="2" fillId="16" borderId="0" xfId="0" applyNumberFormat="1" applyFont="1" applyFill="1"/>
    <xf numFmtId="4" fontId="0" fillId="0" borderId="0" xfId="0" applyNumberFormat="1" applyFont="1"/>
    <xf numFmtId="49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 indent="1"/>
    </xf>
    <xf numFmtId="4" fontId="2" fillId="0" borderId="0" xfId="0" applyNumberFormat="1" applyFont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" fontId="2" fillId="2" borderId="1" xfId="0" applyNumberFormat="1" applyFont="1" applyFill="1" applyBorder="1"/>
    <xf numFmtId="1" fontId="0" fillId="2" borderId="1" xfId="0" applyNumberFormat="1" applyFill="1" applyBorder="1"/>
    <xf numFmtId="0" fontId="8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2" fontId="9" fillId="0" borderId="11" xfId="0" applyNumberFormat="1" applyFont="1" applyBorder="1" applyAlignment="1">
      <alignment vertical="center" wrapText="1"/>
    </xf>
    <xf numFmtId="0" fontId="9" fillId="0" borderId="11" xfId="0" applyNumberFormat="1" applyFont="1" applyBorder="1" applyAlignment="1">
      <alignment vertical="center" wrapText="1"/>
    </xf>
    <xf numFmtId="164" fontId="0" fillId="5" borderId="1" xfId="0" applyNumberFormat="1" applyFill="1" applyBorder="1"/>
    <xf numFmtId="0" fontId="10" fillId="0" borderId="0" xfId="0" applyFont="1"/>
    <xf numFmtId="0" fontId="0" fillId="0" borderId="0" xfId="0"/>
    <xf numFmtId="0" fontId="4" fillId="0" borderId="0" xfId="0" applyFont="1"/>
    <xf numFmtId="0" fontId="1" fillId="7" borderId="1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1" fillId="14" borderId="1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13" borderId="1" xfId="0" applyNumberFormat="1" applyFont="1" applyFill="1" applyBorder="1"/>
    <xf numFmtId="164" fontId="1" fillId="7" borderId="1" xfId="0" applyNumberFormat="1" applyFont="1" applyFill="1" applyBorder="1"/>
    <xf numFmtId="164" fontId="1" fillId="5" borderId="1" xfId="0" applyNumberFormat="1" applyFont="1" applyFill="1" applyBorder="1"/>
    <xf numFmtId="164" fontId="1" fillId="14" borderId="3" xfId="0" applyNumberFormat="1" applyFont="1" applyFill="1" applyBorder="1"/>
    <xf numFmtId="0" fontId="1" fillId="6" borderId="5" xfId="0" applyFont="1" applyFill="1" applyBorder="1" applyAlignment="1">
      <alignment wrapText="1"/>
    </xf>
    <xf numFmtId="1" fontId="2" fillId="10" borderId="1" xfId="0" applyNumberFormat="1" applyFont="1" applyFill="1" applyBorder="1"/>
    <xf numFmtId="164" fontId="2" fillId="10" borderId="1" xfId="0" applyNumberFormat="1" applyFont="1" applyFill="1" applyBorder="1"/>
    <xf numFmtId="164" fontId="0" fillId="10" borderId="1" xfId="0" applyNumberFormat="1" applyFill="1" applyBorder="1"/>
    <xf numFmtId="1" fontId="1" fillId="2" borderId="1" xfId="0" applyNumberFormat="1" applyFont="1" applyFill="1" applyBorder="1"/>
    <xf numFmtId="0" fontId="0" fillId="6" borderId="5" xfId="0" applyFill="1" applyBorder="1" applyAlignment="1">
      <alignment horizontal="center" wrapText="1"/>
    </xf>
    <xf numFmtId="0" fontId="0" fillId="6" borderId="2" xfId="0" applyFill="1" applyBorder="1" applyAlignment="1">
      <alignment wrapText="1"/>
    </xf>
    <xf numFmtId="0" fontId="2" fillId="2" borderId="2" xfId="0" applyFont="1" applyFill="1" applyBorder="1"/>
    <xf numFmtId="0" fontId="0" fillId="2" borderId="2" xfId="0" applyFill="1" applyBorder="1"/>
    <xf numFmtId="1" fontId="0" fillId="2" borderId="2" xfId="0" applyNumberFormat="1" applyFill="1" applyBorder="1"/>
    <xf numFmtId="0" fontId="0" fillId="5" borderId="2" xfId="0" applyFill="1" applyBorder="1"/>
    <xf numFmtId="0" fontId="0" fillId="0" borderId="12" xfId="0" applyFill="1" applyBorder="1"/>
    <xf numFmtId="0" fontId="0" fillId="6" borderId="14" xfId="0" applyFill="1" applyBorder="1" applyAlignment="1">
      <alignment wrapText="1"/>
    </xf>
    <xf numFmtId="164" fontId="2" fillId="2" borderId="14" xfId="0" applyNumberFormat="1" applyFont="1" applyFill="1" applyBorder="1"/>
    <xf numFmtId="164" fontId="0" fillId="2" borderId="14" xfId="0" applyNumberFormat="1" applyFill="1" applyBorder="1"/>
    <xf numFmtId="0" fontId="2" fillId="2" borderId="14" xfId="0" applyFont="1" applyFill="1" applyBorder="1"/>
    <xf numFmtId="0" fontId="0" fillId="5" borderId="14" xfId="0" applyFill="1" applyBorder="1"/>
    <xf numFmtId="0" fontId="0" fillId="0" borderId="13" xfId="0" applyFill="1" applyBorder="1"/>
    <xf numFmtId="0" fontId="0" fillId="2" borderId="14" xfId="0" applyFill="1" applyBorder="1"/>
    <xf numFmtId="0" fontId="0" fillId="10" borderId="0" xfId="0" applyFill="1" applyBorder="1"/>
    <xf numFmtId="164" fontId="0" fillId="0" borderId="0" xfId="0" applyNumberFormat="1"/>
    <xf numFmtId="0" fontId="0" fillId="15" borderId="13" xfId="0" applyFill="1" applyBorder="1"/>
    <xf numFmtId="0" fontId="4" fillId="15" borderId="0" xfId="0" applyFont="1" applyFill="1"/>
    <xf numFmtId="0" fontId="1" fillId="15" borderId="0" xfId="0" applyFont="1" applyFill="1" applyBorder="1"/>
    <xf numFmtId="0" fontId="0" fillId="7" borderId="0" xfId="0" applyFill="1"/>
    <xf numFmtId="0" fontId="1" fillId="7" borderId="2" xfId="0" applyFont="1" applyFill="1" applyBorder="1"/>
    <xf numFmtId="0" fontId="0" fillId="4" borderId="0" xfId="0" applyFill="1"/>
    <xf numFmtId="0" fontId="0" fillId="4" borderId="12" xfId="0" applyFill="1" applyBorder="1"/>
    <xf numFmtId="0" fontId="0" fillId="4" borderId="13" xfId="0" applyFill="1" applyBorder="1"/>
    <xf numFmtId="0" fontId="6" fillId="0" borderId="15" xfId="0" applyFont="1" applyFill="1" applyBorder="1" applyAlignment="1"/>
    <xf numFmtId="0" fontId="6" fillId="0" borderId="0" xfId="0" applyFont="1" applyFill="1" applyBorder="1" applyAlignment="1"/>
    <xf numFmtId="0" fontId="0" fillId="13" borderId="0" xfId="0" applyFill="1"/>
    <xf numFmtId="0" fontId="0" fillId="0" borderId="0" xfId="0" applyFill="1" applyBorder="1" applyAlignment="1"/>
    <xf numFmtId="0" fontId="0" fillId="17" borderId="0" xfId="0" applyFill="1"/>
    <xf numFmtId="0" fontId="0" fillId="17" borderId="13" xfId="0" applyFill="1" applyBorder="1"/>
    <xf numFmtId="0" fontId="0" fillId="17" borderId="1" xfId="0" applyFill="1" applyBorder="1"/>
    <xf numFmtId="0" fontId="0" fillId="17" borderId="14" xfId="0" applyFill="1" applyBorder="1"/>
    <xf numFmtId="0" fontId="0" fillId="17" borderId="2" xfId="0" applyFill="1" applyBorder="1"/>
    <xf numFmtId="0" fontId="0" fillId="12" borderId="0" xfId="0" applyFill="1"/>
    <xf numFmtId="164" fontId="1" fillId="4" borderId="5" xfId="0" applyNumberFormat="1" applyFont="1" applyFill="1" applyBorder="1"/>
    <xf numFmtId="164" fontId="1" fillId="3" borderId="5" xfId="0" applyNumberFormat="1" applyFont="1" applyFill="1" applyBorder="1"/>
    <xf numFmtId="164" fontId="0" fillId="3" borderId="5" xfId="0" applyNumberFormat="1" applyFill="1" applyBorder="1"/>
    <xf numFmtId="0" fontId="1" fillId="3" borderId="5" xfId="0" applyFont="1" applyFill="1" applyBorder="1"/>
    <xf numFmtId="0" fontId="1" fillId="6" borderId="5" xfId="0" applyFont="1" applyFill="1" applyBorder="1"/>
    <xf numFmtId="0" fontId="1" fillId="14" borderId="5" xfId="0" applyFont="1" applyFill="1" applyBorder="1"/>
    <xf numFmtId="0" fontId="0" fillId="4" borderId="7" xfId="0" applyFill="1" applyBorder="1" applyAlignment="1">
      <alignment horizontal="center"/>
    </xf>
    <xf numFmtId="164" fontId="1" fillId="0" borderId="0" xfId="0" applyNumberFormat="1" applyFont="1" applyFill="1" applyBorder="1"/>
    <xf numFmtId="0" fontId="0" fillId="18" borderId="1" xfId="0" applyFill="1" applyBorder="1"/>
    <xf numFmtId="17" fontId="0" fillId="6" borderId="7" xfId="0" applyNumberFormat="1" applyFill="1" applyBorder="1" applyAlignment="1">
      <alignment horizontal="center"/>
    </xf>
    <xf numFmtId="0" fontId="0" fillId="6" borderId="5" xfId="0" applyFill="1" applyBorder="1" applyAlignment="1">
      <alignment wrapText="1"/>
    </xf>
    <xf numFmtId="2" fontId="1" fillId="2" borderId="1" xfId="0" applyNumberFormat="1" applyFont="1" applyFill="1" applyBorder="1"/>
    <xf numFmtId="164" fontId="1" fillId="2" borderId="2" xfId="0" applyNumberFormat="1" applyFont="1" applyFill="1" applyBorder="1"/>
    <xf numFmtId="0" fontId="2" fillId="18" borderId="1" xfId="0" applyFont="1" applyFill="1" applyBorder="1"/>
    <xf numFmtId="164" fontId="5" fillId="18" borderId="1" xfId="0" applyNumberFormat="1" applyFont="1" applyFill="1" applyBorder="1"/>
    <xf numFmtId="1" fontId="2" fillId="18" borderId="1" xfId="0" applyNumberFormat="1" applyFont="1" applyFill="1" applyBorder="1"/>
    <xf numFmtId="164" fontId="2" fillId="18" borderId="1" xfId="0" applyNumberFormat="1" applyFont="1" applyFill="1" applyBorder="1"/>
    <xf numFmtId="164" fontId="2" fillId="18" borderId="14" xfId="0" applyNumberFormat="1" applyFont="1" applyFill="1" applyBorder="1"/>
    <xf numFmtId="0" fontId="2" fillId="18" borderId="2" xfId="0" applyFont="1" applyFill="1" applyBorder="1"/>
    <xf numFmtId="0" fontId="2" fillId="18" borderId="14" xfId="0" applyFont="1" applyFill="1" applyBorder="1"/>
    <xf numFmtId="164" fontId="1" fillId="18" borderId="1" xfId="0" applyNumberFormat="1" applyFont="1" applyFill="1" applyBorder="1"/>
    <xf numFmtId="1" fontId="0" fillId="18" borderId="1" xfId="0" applyNumberFormat="1" applyFill="1" applyBorder="1"/>
    <xf numFmtId="164" fontId="0" fillId="18" borderId="14" xfId="0" applyNumberFormat="1" applyFill="1" applyBorder="1"/>
    <xf numFmtId="1" fontId="0" fillId="18" borderId="2" xfId="0" applyNumberFormat="1" applyFill="1" applyBorder="1"/>
    <xf numFmtId="164" fontId="0" fillId="18" borderId="1" xfId="0" applyNumberFormat="1" applyFill="1" applyBorder="1"/>
    <xf numFmtId="0" fontId="0" fillId="18" borderId="2" xfId="0" applyFill="1" applyBorder="1"/>
    <xf numFmtId="0" fontId="0" fillId="18" borderId="14" xfId="0" applyFill="1" applyBorder="1"/>
    <xf numFmtId="164" fontId="2" fillId="0" borderId="0" xfId="0" applyNumberFormat="1" applyFont="1"/>
    <xf numFmtId="4" fontId="0" fillId="2" borderId="1" xfId="0" applyNumberFormat="1" applyFill="1" applyBorder="1"/>
    <xf numFmtId="2" fontId="0" fillId="2" borderId="1" xfId="0" applyNumberFormat="1" applyFill="1" applyBorder="1"/>
    <xf numFmtId="0" fontId="4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2" fillId="10" borderId="2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2" fillId="0" borderId="0" xfId="0" applyFont="1" applyFill="1" applyBorder="1"/>
    <xf numFmtId="1" fontId="5" fillId="0" borderId="0" xfId="0" applyNumberFormat="1" applyFont="1" applyFill="1" applyBorder="1"/>
    <xf numFmtId="0" fontId="0" fillId="0" borderId="8" xfId="0" applyFill="1" applyBorder="1" applyAlignment="1"/>
    <xf numFmtId="0" fontId="11" fillId="0" borderId="0" xfId="0" applyFont="1" applyFill="1" applyBorder="1" applyAlignment="1"/>
    <xf numFmtId="0" fontId="11" fillId="0" borderId="0" xfId="0" applyFont="1" applyFill="1"/>
    <xf numFmtId="0" fontId="1" fillId="5" borderId="5" xfId="0" applyFont="1" applyFill="1" applyBorder="1"/>
    <xf numFmtId="17" fontId="1" fillId="5" borderId="7" xfId="0" applyNumberFormat="1" applyFon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1" fillId="5" borderId="4" xfId="0" applyFont="1" applyFill="1" applyBorder="1"/>
    <xf numFmtId="0" fontId="0" fillId="5" borderId="4" xfId="0" applyFill="1" applyBorder="1" applyAlignment="1">
      <alignment wrapText="1"/>
    </xf>
    <xf numFmtId="0" fontId="0" fillId="5" borderId="14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1" fillId="7" borderId="14" xfId="0" applyFont="1" applyFill="1" applyBorder="1"/>
    <xf numFmtId="1" fontId="1" fillId="7" borderId="1" xfId="0" applyNumberFormat="1" applyFont="1" applyFill="1" applyBorder="1"/>
    <xf numFmtId="17" fontId="1" fillId="14" borderId="7" xfId="0" applyNumberFormat="1" applyFont="1" applyFill="1" applyBorder="1" applyAlignment="1">
      <alignment horizontal="center"/>
    </xf>
    <xf numFmtId="0" fontId="0" fillId="14" borderId="4" xfId="0" applyFill="1" applyBorder="1" applyAlignment="1">
      <alignment wrapText="1"/>
    </xf>
    <xf numFmtId="0" fontId="0" fillId="14" borderId="14" xfId="0" applyFill="1" applyBorder="1" applyAlignment="1">
      <alignment wrapText="1"/>
    </xf>
    <xf numFmtId="0" fontId="0" fillId="14" borderId="2" xfId="0" applyFill="1" applyBorder="1" applyAlignment="1">
      <alignment wrapText="1"/>
    </xf>
    <xf numFmtId="0" fontId="0" fillId="14" borderId="14" xfId="0" applyFill="1" applyBorder="1"/>
    <xf numFmtId="164" fontId="1" fillId="14" borderId="1" xfId="0" applyNumberFormat="1" applyFont="1" applyFill="1" applyBorder="1"/>
    <xf numFmtId="164" fontId="1" fillId="17" borderId="1" xfId="0" applyNumberFormat="1" applyFont="1" applyFill="1" applyBorder="1"/>
    <xf numFmtId="0" fontId="0" fillId="13" borderId="14" xfId="0" applyFill="1" applyBorder="1"/>
    <xf numFmtId="0" fontId="0" fillId="13" borderId="2" xfId="0" applyFill="1" applyBorder="1"/>
    <xf numFmtId="0" fontId="1" fillId="14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wrapText="1"/>
    </xf>
    <xf numFmtId="164" fontId="0" fillId="14" borderId="1" xfId="0" applyNumberFormat="1" applyFill="1" applyBorder="1"/>
    <xf numFmtId="0" fontId="0" fillId="19" borderId="1" xfId="0" applyFill="1" applyBorder="1"/>
    <xf numFmtId="0" fontId="1" fillId="19" borderId="5" xfId="0" applyFont="1" applyFill="1" applyBorder="1"/>
    <xf numFmtId="17" fontId="1" fillId="19" borderId="7" xfId="0" applyNumberFormat="1" applyFont="1" applyFill="1" applyBorder="1" applyAlignment="1">
      <alignment horizontal="center"/>
    </xf>
    <xf numFmtId="0" fontId="1" fillId="19" borderId="5" xfId="0" applyFont="1" applyFill="1" applyBorder="1" applyAlignment="1">
      <alignment horizontal="center" wrapText="1"/>
    </xf>
    <xf numFmtId="0" fontId="0" fillId="19" borderId="1" xfId="0" applyFill="1" applyBorder="1" applyAlignment="1">
      <alignment wrapText="1"/>
    </xf>
    <xf numFmtId="0" fontId="1" fillId="19" borderId="4" xfId="0" applyFont="1" applyFill="1" applyBorder="1"/>
    <xf numFmtId="0" fontId="0" fillId="19" borderId="4" xfId="0" applyFill="1" applyBorder="1" applyAlignment="1">
      <alignment wrapText="1"/>
    </xf>
    <xf numFmtId="0" fontId="0" fillId="19" borderId="14" xfId="0" applyFill="1" applyBorder="1" applyAlignment="1">
      <alignment wrapText="1"/>
    </xf>
    <xf numFmtId="0" fontId="0" fillId="19" borderId="2" xfId="0" applyFill="1" applyBorder="1" applyAlignment="1">
      <alignment wrapText="1"/>
    </xf>
    <xf numFmtId="164" fontId="1" fillId="19" borderId="3" xfId="0" applyNumberFormat="1" applyFont="1" applyFill="1" applyBorder="1"/>
    <xf numFmtId="164" fontId="1" fillId="19" borderId="1" xfId="0" applyNumberFormat="1" applyFont="1" applyFill="1" applyBorder="1"/>
    <xf numFmtId="0" fontId="0" fillId="19" borderId="14" xfId="0" applyFill="1" applyBorder="1"/>
    <xf numFmtId="0" fontId="0" fillId="19" borderId="2" xfId="0" applyFill="1" applyBorder="1"/>
    <xf numFmtId="164" fontId="0" fillId="19" borderId="1" xfId="0" applyNumberFormat="1" applyFill="1" applyBorder="1"/>
    <xf numFmtId="0" fontId="1" fillId="19" borderId="1" xfId="0" applyFont="1" applyFill="1" applyBorder="1"/>
    <xf numFmtId="0" fontId="1" fillId="17" borderId="1" xfId="0" applyFont="1" applyFill="1" applyBorder="1"/>
    <xf numFmtId="164" fontId="0" fillId="0" borderId="0" xfId="0" applyNumberFormat="1" applyFill="1"/>
    <xf numFmtId="164" fontId="0" fillId="17" borderId="1" xfId="0" applyNumberFormat="1" applyFill="1" applyBorder="1"/>
    <xf numFmtId="164" fontId="0" fillId="13" borderId="1" xfId="0" applyNumberFormat="1" applyFill="1" applyBorder="1"/>
    <xf numFmtId="0" fontId="0" fillId="8" borderId="0" xfId="0" applyFill="1"/>
    <xf numFmtId="164" fontId="0" fillId="7" borderId="1" xfId="0" applyNumberFormat="1" applyFill="1" applyBorder="1"/>
    <xf numFmtId="0" fontId="0" fillId="3" borderId="5" xfId="0" applyFill="1" applyBorder="1"/>
    <xf numFmtId="17" fontId="0" fillId="3" borderId="7" xfId="0" applyNumberForma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7" xfId="0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20" borderId="0" xfId="0" applyFill="1"/>
    <xf numFmtId="0" fontId="0" fillId="22" borderId="0" xfId="0" applyFill="1"/>
    <xf numFmtId="0" fontId="0" fillId="21" borderId="0" xfId="0" applyFill="1"/>
    <xf numFmtId="0" fontId="0" fillId="21" borderId="12" xfId="0" applyFill="1" applyBorder="1"/>
    <xf numFmtId="0" fontId="0" fillId="24" borderId="0" xfId="0" applyFill="1"/>
    <xf numFmtId="0" fontId="0" fillId="25" borderId="0" xfId="0" applyFill="1"/>
    <xf numFmtId="0" fontId="0" fillId="10" borderId="0" xfId="0" applyFill="1"/>
    <xf numFmtId="164" fontId="0" fillId="22" borderId="0" xfId="0" applyNumberFormat="1" applyFill="1"/>
    <xf numFmtId="0" fontId="0" fillId="24" borderId="12" xfId="0" applyFill="1" applyBorder="1"/>
    <xf numFmtId="0" fontId="0" fillId="25" borderId="13" xfId="0" applyFill="1" applyBorder="1"/>
    <xf numFmtId="2" fontId="1" fillId="0" borderId="0" xfId="0" applyNumberFormat="1" applyFont="1" applyFill="1" applyBorder="1"/>
    <xf numFmtId="0" fontId="1" fillId="0" borderId="0" xfId="0" applyNumberFormat="1" applyFont="1" applyFill="1" applyBorder="1"/>
    <xf numFmtId="165" fontId="2" fillId="0" borderId="0" xfId="0" applyNumberFormat="1" applyFont="1"/>
    <xf numFmtId="17" fontId="0" fillId="3" borderId="5" xfId="0" applyNumberFormat="1" applyFill="1" applyBorder="1" applyAlignment="1">
      <alignment horizontal="center"/>
    </xf>
    <xf numFmtId="17" fontId="0" fillId="3" borderId="2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9" borderId="5" xfId="0" applyFill="1" applyBorder="1" applyAlignment="1">
      <alignment horizontal="center" wrapText="1"/>
    </xf>
    <xf numFmtId="0" fontId="0" fillId="9" borderId="2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164" fontId="1" fillId="4" borderId="5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4" fontId="0" fillId="10" borderId="5" xfId="0" applyNumberForma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7" fontId="0" fillId="6" borderId="5" xfId="0" applyNumberFormat="1" applyFill="1" applyBorder="1" applyAlignment="1">
      <alignment horizontal="center"/>
    </xf>
    <xf numFmtId="17" fontId="0" fillId="6" borderId="2" xfId="0" applyNumberForma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17" fontId="1" fillId="5" borderId="5" xfId="0" applyNumberFormat="1" applyFont="1" applyFill="1" applyBorder="1" applyAlignment="1">
      <alignment horizontal="center"/>
    </xf>
    <xf numFmtId="17" fontId="1" fillId="5" borderId="2" xfId="0" applyNumberFormat="1" applyFont="1" applyFill="1" applyBorder="1" applyAlignment="1">
      <alignment horizontal="center"/>
    </xf>
    <xf numFmtId="17" fontId="1" fillId="14" borderId="5" xfId="0" applyNumberFormat="1" applyFont="1" applyFill="1" applyBorder="1" applyAlignment="1">
      <alignment horizontal="center"/>
    </xf>
    <xf numFmtId="17" fontId="1" fillId="14" borderId="2" xfId="0" applyNumberFormat="1" applyFont="1" applyFill="1" applyBorder="1" applyAlignment="1">
      <alignment horizontal="center"/>
    </xf>
    <xf numFmtId="17" fontId="1" fillId="19" borderId="5" xfId="0" applyNumberFormat="1" applyFont="1" applyFill="1" applyBorder="1" applyAlignment="1">
      <alignment horizontal="center"/>
    </xf>
    <xf numFmtId="17" fontId="1" fillId="19" borderId="2" xfId="0" applyNumberFormat="1" applyFont="1" applyFill="1" applyBorder="1" applyAlignment="1">
      <alignment horizontal="center"/>
    </xf>
    <xf numFmtId="0" fontId="0" fillId="23" borderId="16" xfId="0" applyFill="1" applyBorder="1" applyAlignment="1">
      <alignment horizontal="center"/>
    </xf>
    <xf numFmtId="49" fontId="0" fillId="4" borderId="5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199"/>
  <sheetViews>
    <sheetView tabSelected="1" topLeftCell="A65" zoomScale="85" zoomScaleNormal="85" workbookViewId="0">
      <selection activeCell="EV80" sqref="EV80"/>
    </sheetView>
  </sheetViews>
  <sheetFormatPr defaultRowHeight="15"/>
  <cols>
    <col min="1" max="1" width="13.28515625" style="46" bestFit="1" customWidth="1"/>
    <col min="2" max="2" width="37.5703125" style="46" bestFit="1" customWidth="1"/>
    <col min="3" max="3" width="15.7109375" style="46" customWidth="1"/>
    <col min="4" max="4" width="6.140625" style="46" bestFit="1" customWidth="1"/>
    <col min="5" max="20" width="9.140625" style="25" hidden="1" customWidth="1"/>
    <col min="21" max="21" width="6.7109375" style="25" customWidth="1"/>
    <col min="22" max="22" width="6.7109375" style="46" customWidth="1"/>
    <col min="23" max="33" width="9.140625" style="25" hidden="1" customWidth="1"/>
    <col min="34" max="34" width="9.140625" style="80" hidden="1" customWidth="1"/>
    <col min="35" max="46" width="9.140625" style="83" hidden="1" customWidth="1"/>
    <col min="47" max="47" width="6.7109375" style="83" customWidth="1"/>
    <col min="48" max="48" width="6.7109375" style="46" customWidth="1"/>
    <col min="49" max="59" width="9.140625" style="85" hidden="1" customWidth="1"/>
    <col min="60" max="60" width="9.140625" style="86" hidden="1" customWidth="1"/>
    <col min="61" max="72" width="9.140625" style="85" hidden="1" customWidth="1"/>
    <col min="73" max="73" width="6.7109375" style="85" customWidth="1"/>
    <col min="74" max="74" width="6.7109375" style="46" customWidth="1"/>
    <col min="75" max="98" width="9.140625" style="85" hidden="1" customWidth="1"/>
    <col min="99" max="99" width="6.7109375" style="85" customWidth="1"/>
    <col min="100" max="100" width="6.7109375" style="46" customWidth="1"/>
    <col min="101" max="103" width="9.140625" style="85" hidden="1" customWidth="1"/>
    <col min="104" max="104" width="9.140625" style="87" hidden="1" customWidth="1"/>
    <col min="105" max="116" width="9.140625" style="85" hidden="1" customWidth="1"/>
    <col min="117" max="124" width="9.140625" style="90" hidden="1" customWidth="1"/>
    <col min="125" max="125" width="6.7109375" style="90" customWidth="1"/>
    <col min="126" max="126" width="6.7109375" style="46" customWidth="1"/>
    <col min="127" max="150" width="9.140625" style="90" hidden="1" customWidth="1"/>
    <col min="151" max="151" width="6.7109375" style="90" customWidth="1"/>
    <col min="152" max="152" width="6.7109375" style="46" customWidth="1"/>
    <col min="153" max="154" width="8" style="46" hidden="1" customWidth="1"/>
    <col min="155" max="155" width="17" style="46" bestFit="1" customWidth="1"/>
    <col min="156" max="157" width="9.140625" style="46"/>
    <col min="158" max="158" width="39" style="46" bestFit="1" customWidth="1"/>
    <col min="159" max="159" width="19.140625" style="46" customWidth="1"/>
    <col min="160" max="162" width="9.140625" style="46"/>
    <col min="163" max="163" width="17.85546875" style="46" customWidth="1"/>
    <col min="164" max="164" width="9.140625" style="46"/>
    <col min="165" max="165" width="11.7109375" style="46" customWidth="1"/>
    <col min="166" max="166" width="12" style="46" bestFit="1" customWidth="1"/>
    <col min="167" max="16384" width="9.140625" style="46"/>
  </cols>
  <sheetData>
    <row r="1" spans="1:166"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76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70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76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</row>
    <row r="2" spans="1:166" ht="44.25">
      <c r="B2" s="45" t="s">
        <v>97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76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70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76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</row>
    <row r="3" spans="1:166" ht="30">
      <c r="B3" s="47" t="s">
        <v>14</v>
      </c>
      <c r="C3" s="47"/>
      <c r="D3" s="47"/>
      <c r="E3" s="81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9"/>
      <c r="AF3" s="129"/>
      <c r="AG3" s="129"/>
      <c r="AH3" s="76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128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70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128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128"/>
      <c r="CW3" s="5"/>
      <c r="CX3" s="5"/>
      <c r="CY3" s="5"/>
      <c r="CZ3" s="76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128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47"/>
    </row>
    <row r="4" spans="1:166" ht="44.25"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70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76"/>
      <c r="DA4" s="88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5"/>
      <c r="DW4" s="89"/>
      <c r="DX4" s="89"/>
      <c r="DY4" s="89"/>
      <c r="DZ4" s="89"/>
      <c r="EA4" s="206" t="s">
        <v>103</v>
      </c>
      <c r="EB4" s="206"/>
      <c r="EC4" s="206"/>
      <c r="ED4" s="206"/>
      <c r="EE4" s="206"/>
      <c r="EF4" s="206"/>
      <c r="EG4" s="206"/>
      <c r="EH4" s="206"/>
      <c r="EI4" s="206"/>
      <c r="EJ4" s="206"/>
      <c r="EK4" s="206"/>
      <c r="EL4" s="206"/>
      <c r="EM4" s="206"/>
      <c r="EN4" s="206"/>
      <c r="EO4" s="91"/>
      <c r="EP4" s="91"/>
      <c r="EQ4" s="91"/>
      <c r="ER4" s="91"/>
      <c r="ES4" s="91"/>
      <c r="ET4" s="91"/>
      <c r="EU4" s="91"/>
      <c r="EV4" s="5"/>
    </row>
    <row r="5" spans="1:166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76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70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76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</row>
    <row r="6" spans="1:166" ht="44.2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38" t="s">
        <v>99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76"/>
      <c r="AI6" s="5"/>
      <c r="AJ6" s="5"/>
      <c r="AK6" s="5"/>
      <c r="AL6" s="5"/>
      <c r="AM6" s="138" t="s">
        <v>101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70"/>
      <c r="BI6" s="5"/>
      <c r="BJ6" s="5"/>
      <c r="BK6" s="5"/>
      <c r="BL6" s="5"/>
      <c r="BM6" s="138" t="s">
        <v>102</v>
      </c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76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>
        <v>1</v>
      </c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</row>
    <row r="7" spans="1:166" ht="30">
      <c r="B7" s="47" t="s">
        <v>9</v>
      </c>
      <c r="C7" s="47"/>
      <c r="D7" s="47"/>
      <c r="E7" s="81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9"/>
      <c r="AF7" s="129"/>
      <c r="AG7" s="129"/>
      <c r="AH7" s="76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128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70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128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128"/>
      <c r="CW7" s="5"/>
      <c r="CX7" s="5"/>
      <c r="CY7" s="5"/>
      <c r="CZ7" s="76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128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128"/>
    </row>
    <row r="8" spans="1:166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76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70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76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</row>
    <row r="9" spans="1:166" ht="45" customHeight="1">
      <c r="B9" s="4"/>
      <c r="C9" s="4"/>
      <c r="D9" s="181">
        <v>2016</v>
      </c>
      <c r="E9" s="203">
        <v>42491</v>
      </c>
      <c r="F9" s="204"/>
      <c r="G9" s="203">
        <v>42522</v>
      </c>
      <c r="H9" s="204"/>
      <c r="I9" s="203">
        <v>42552</v>
      </c>
      <c r="J9" s="204"/>
      <c r="K9" s="203">
        <v>42583</v>
      </c>
      <c r="L9" s="204"/>
      <c r="M9" s="203">
        <v>42614</v>
      </c>
      <c r="N9" s="204"/>
      <c r="O9" s="203">
        <v>42644</v>
      </c>
      <c r="P9" s="204"/>
      <c r="Q9" s="203">
        <v>42675</v>
      </c>
      <c r="R9" s="204"/>
      <c r="S9" s="203">
        <v>42705</v>
      </c>
      <c r="T9" s="204"/>
      <c r="U9" s="182"/>
      <c r="V9" s="181">
        <v>2017</v>
      </c>
      <c r="W9" s="203">
        <v>42736</v>
      </c>
      <c r="X9" s="204"/>
      <c r="Y9" s="203">
        <v>42767</v>
      </c>
      <c r="Z9" s="204"/>
      <c r="AA9" s="203">
        <v>42795</v>
      </c>
      <c r="AB9" s="204"/>
      <c r="AC9" s="203">
        <v>42826</v>
      </c>
      <c r="AD9" s="204"/>
      <c r="AE9" s="203">
        <v>42856</v>
      </c>
      <c r="AF9" s="204"/>
      <c r="AG9" s="203">
        <v>42887</v>
      </c>
      <c r="AH9" s="204"/>
      <c r="AI9" s="203">
        <v>42917</v>
      </c>
      <c r="AJ9" s="204"/>
      <c r="AK9" s="203">
        <v>42948</v>
      </c>
      <c r="AL9" s="204"/>
      <c r="AM9" s="203">
        <v>42979</v>
      </c>
      <c r="AN9" s="204"/>
      <c r="AO9" s="203">
        <v>43009</v>
      </c>
      <c r="AP9" s="204"/>
      <c r="AQ9" s="203">
        <v>43040</v>
      </c>
      <c r="AR9" s="204"/>
      <c r="AS9" s="203">
        <v>43070</v>
      </c>
      <c r="AT9" s="204"/>
      <c r="AU9" s="182"/>
      <c r="AV9" s="181">
        <v>2018</v>
      </c>
      <c r="AW9" s="203">
        <v>43101</v>
      </c>
      <c r="AX9" s="204"/>
      <c r="AY9" s="203">
        <v>43132</v>
      </c>
      <c r="AZ9" s="204"/>
      <c r="BA9" s="203">
        <v>43160</v>
      </c>
      <c r="BB9" s="204"/>
      <c r="BC9" s="203">
        <v>43191</v>
      </c>
      <c r="BD9" s="204"/>
      <c r="BE9" s="203">
        <v>43221</v>
      </c>
      <c r="BF9" s="204"/>
      <c r="BG9" s="203">
        <v>43252</v>
      </c>
      <c r="BH9" s="204"/>
      <c r="BI9" s="203">
        <v>43282</v>
      </c>
      <c r="BJ9" s="204"/>
      <c r="BK9" s="203">
        <v>43313</v>
      </c>
      <c r="BL9" s="204"/>
      <c r="BM9" s="203">
        <v>43344</v>
      </c>
      <c r="BN9" s="204"/>
      <c r="BO9" s="203">
        <v>43374</v>
      </c>
      <c r="BP9" s="204"/>
      <c r="BQ9" s="203">
        <v>43405</v>
      </c>
      <c r="BR9" s="204"/>
      <c r="BS9" s="203">
        <v>43435</v>
      </c>
      <c r="BT9" s="204"/>
      <c r="BU9" s="182"/>
      <c r="BV9" s="181">
        <v>2019</v>
      </c>
      <c r="BW9" s="203">
        <v>43466</v>
      </c>
      <c r="BX9" s="204"/>
      <c r="BY9" s="203">
        <v>43497</v>
      </c>
      <c r="BZ9" s="204"/>
      <c r="CA9" s="203">
        <v>43525</v>
      </c>
      <c r="CB9" s="204"/>
      <c r="CC9" s="203">
        <v>43556</v>
      </c>
      <c r="CD9" s="204"/>
      <c r="CE9" s="203">
        <v>43586</v>
      </c>
      <c r="CF9" s="204"/>
      <c r="CG9" s="203">
        <v>43617</v>
      </c>
      <c r="CH9" s="204"/>
      <c r="CI9" s="203">
        <v>43647</v>
      </c>
      <c r="CJ9" s="204"/>
      <c r="CK9" s="203">
        <v>43678</v>
      </c>
      <c r="CL9" s="204"/>
      <c r="CM9" s="203">
        <v>43709</v>
      </c>
      <c r="CN9" s="204"/>
      <c r="CO9" s="203">
        <v>43739</v>
      </c>
      <c r="CP9" s="204"/>
      <c r="CQ9" s="203">
        <v>43770</v>
      </c>
      <c r="CR9" s="204"/>
      <c r="CS9" s="203">
        <v>43800</v>
      </c>
      <c r="CT9" s="204"/>
      <c r="CU9" s="182"/>
      <c r="CV9" s="181">
        <v>2020</v>
      </c>
      <c r="CW9" s="203">
        <v>43831</v>
      </c>
      <c r="CX9" s="204"/>
      <c r="CY9" s="203">
        <v>43862</v>
      </c>
      <c r="CZ9" s="204"/>
      <c r="DA9" s="203">
        <v>43891</v>
      </c>
      <c r="DB9" s="204"/>
      <c r="DC9" s="203">
        <v>43922</v>
      </c>
      <c r="DD9" s="204"/>
      <c r="DE9" s="203">
        <v>43952</v>
      </c>
      <c r="DF9" s="204"/>
      <c r="DG9" s="203">
        <v>43983</v>
      </c>
      <c r="DH9" s="204"/>
      <c r="DI9" s="203">
        <v>44013</v>
      </c>
      <c r="DJ9" s="204"/>
      <c r="DK9" s="203">
        <v>44044</v>
      </c>
      <c r="DL9" s="204"/>
      <c r="DM9" s="203">
        <v>44075</v>
      </c>
      <c r="DN9" s="204"/>
      <c r="DO9" s="203">
        <v>44105</v>
      </c>
      <c r="DP9" s="204"/>
      <c r="DQ9" s="203">
        <v>44136</v>
      </c>
      <c r="DR9" s="204"/>
      <c r="DS9" s="203">
        <v>44166</v>
      </c>
      <c r="DT9" s="204"/>
      <c r="DU9" s="182"/>
      <c r="DV9" s="181">
        <v>2021</v>
      </c>
      <c r="DW9" s="203">
        <v>44197</v>
      </c>
      <c r="DX9" s="204"/>
      <c r="DY9" s="203">
        <v>44228</v>
      </c>
      <c r="DZ9" s="204"/>
      <c r="EA9" s="203">
        <v>44256</v>
      </c>
      <c r="EB9" s="204"/>
      <c r="EC9" s="203">
        <v>44287</v>
      </c>
      <c r="ED9" s="204"/>
      <c r="EE9" s="203">
        <v>44317</v>
      </c>
      <c r="EF9" s="204"/>
      <c r="EG9" s="203">
        <v>44348</v>
      </c>
      <c r="EH9" s="204"/>
      <c r="EI9" s="203">
        <v>44378</v>
      </c>
      <c r="EJ9" s="204"/>
      <c r="EK9" s="203">
        <v>44409</v>
      </c>
      <c r="EL9" s="204"/>
      <c r="EM9" s="203">
        <v>44440</v>
      </c>
      <c r="EN9" s="204"/>
      <c r="EO9" s="203">
        <v>44470</v>
      </c>
      <c r="EP9" s="204"/>
      <c r="EQ9" s="203">
        <v>44501</v>
      </c>
      <c r="ER9" s="204"/>
      <c r="ES9" s="203">
        <v>44531</v>
      </c>
      <c r="ET9" s="204"/>
      <c r="EU9" s="182"/>
      <c r="EV9" s="184" t="s">
        <v>133</v>
      </c>
      <c r="EW9" s="207" t="s">
        <v>42</v>
      </c>
      <c r="EX9" s="208"/>
      <c r="EY9" s="4"/>
      <c r="FB9" s="46" t="s">
        <v>48</v>
      </c>
      <c r="FC9" s="46" t="s">
        <v>24</v>
      </c>
      <c r="FD9" s="46" t="s">
        <v>25</v>
      </c>
      <c r="FE9" s="46" t="s">
        <v>26</v>
      </c>
      <c r="FF9" s="46" t="s">
        <v>27</v>
      </c>
      <c r="FG9" s="46" t="s">
        <v>28</v>
      </c>
      <c r="FH9" s="46" t="s">
        <v>29</v>
      </c>
      <c r="FI9" s="46" t="s">
        <v>30</v>
      </c>
      <c r="FJ9" s="46" t="s">
        <v>49</v>
      </c>
    </row>
    <row r="10" spans="1:166" ht="22.5" customHeight="1">
      <c r="B10" s="183" t="s">
        <v>12</v>
      </c>
      <c r="C10" s="183" t="s">
        <v>22</v>
      </c>
      <c r="D10" s="184"/>
      <c r="E10" s="209" t="s">
        <v>4</v>
      </c>
      <c r="F10" s="210"/>
      <c r="G10" s="209" t="s">
        <v>4</v>
      </c>
      <c r="H10" s="210"/>
      <c r="I10" s="209" t="s">
        <v>4</v>
      </c>
      <c r="J10" s="210"/>
      <c r="K10" s="209" t="s">
        <v>4</v>
      </c>
      <c r="L10" s="210"/>
      <c r="M10" s="209" t="s">
        <v>4</v>
      </c>
      <c r="N10" s="210"/>
      <c r="O10" s="209" t="s">
        <v>4</v>
      </c>
      <c r="P10" s="210"/>
      <c r="Q10" s="209" t="s">
        <v>4</v>
      </c>
      <c r="R10" s="210"/>
      <c r="S10" s="209" t="s">
        <v>4</v>
      </c>
      <c r="T10" s="210"/>
      <c r="U10" s="185"/>
      <c r="V10" s="184"/>
      <c r="W10" s="209" t="s">
        <v>4</v>
      </c>
      <c r="X10" s="210"/>
      <c r="Y10" s="209" t="s">
        <v>4</v>
      </c>
      <c r="Z10" s="210"/>
      <c r="AA10" s="209" t="s">
        <v>4</v>
      </c>
      <c r="AB10" s="210"/>
      <c r="AC10" s="209" t="s">
        <v>4</v>
      </c>
      <c r="AD10" s="210"/>
      <c r="AE10" s="209" t="s">
        <v>41</v>
      </c>
      <c r="AF10" s="210"/>
      <c r="AG10" s="209" t="s">
        <v>41</v>
      </c>
      <c r="AH10" s="210"/>
      <c r="AI10" s="209" t="s">
        <v>41</v>
      </c>
      <c r="AJ10" s="210"/>
      <c r="AK10" s="209" t="s">
        <v>41</v>
      </c>
      <c r="AL10" s="210"/>
      <c r="AM10" s="209" t="s">
        <v>41</v>
      </c>
      <c r="AN10" s="210"/>
      <c r="AO10" s="209" t="s">
        <v>41</v>
      </c>
      <c r="AP10" s="210"/>
      <c r="AQ10" s="209" t="s">
        <v>41</v>
      </c>
      <c r="AR10" s="210"/>
      <c r="AS10" s="209" t="s">
        <v>41</v>
      </c>
      <c r="AT10" s="210"/>
      <c r="AU10" s="185"/>
      <c r="AV10" s="184"/>
      <c r="AW10" s="209" t="s">
        <v>41</v>
      </c>
      <c r="AX10" s="210"/>
      <c r="AY10" s="209" t="s">
        <v>41</v>
      </c>
      <c r="AZ10" s="210"/>
      <c r="BA10" s="209" t="s">
        <v>41</v>
      </c>
      <c r="BB10" s="210"/>
      <c r="BC10" s="209" t="s">
        <v>41</v>
      </c>
      <c r="BD10" s="210"/>
      <c r="BE10" s="209" t="s">
        <v>41</v>
      </c>
      <c r="BF10" s="210"/>
      <c r="BG10" s="209" t="s">
        <v>41</v>
      </c>
      <c r="BH10" s="210"/>
      <c r="BI10" s="209" t="s">
        <v>41</v>
      </c>
      <c r="BJ10" s="210"/>
      <c r="BK10" s="209" t="s">
        <v>41</v>
      </c>
      <c r="BL10" s="210"/>
      <c r="BM10" s="209" t="s">
        <v>41</v>
      </c>
      <c r="BN10" s="210"/>
      <c r="BO10" s="209" t="s">
        <v>41</v>
      </c>
      <c r="BP10" s="210"/>
      <c r="BQ10" s="209" t="s">
        <v>41</v>
      </c>
      <c r="BR10" s="210"/>
      <c r="BS10" s="209" t="s">
        <v>41</v>
      </c>
      <c r="BT10" s="210"/>
      <c r="BU10" s="185"/>
      <c r="BV10" s="184"/>
      <c r="BW10" s="209" t="s">
        <v>41</v>
      </c>
      <c r="BX10" s="210"/>
      <c r="BY10" s="209" t="s">
        <v>41</v>
      </c>
      <c r="BZ10" s="210"/>
      <c r="CA10" s="209" t="s">
        <v>41</v>
      </c>
      <c r="CB10" s="210"/>
      <c r="CC10" s="209" t="s">
        <v>41</v>
      </c>
      <c r="CD10" s="210"/>
      <c r="CE10" s="209" t="s">
        <v>41</v>
      </c>
      <c r="CF10" s="210"/>
      <c r="CG10" s="209" t="s">
        <v>41</v>
      </c>
      <c r="CH10" s="210"/>
      <c r="CI10" s="209" t="s">
        <v>41</v>
      </c>
      <c r="CJ10" s="210"/>
      <c r="CK10" s="209" t="s">
        <v>41</v>
      </c>
      <c r="CL10" s="210"/>
      <c r="CM10" s="209" t="s">
        <v>41</v>
      </c>
      <c r="CN10" s="210"/>
      <c r="CO10" s="209" t="s">
        <v>41</v>
      </c>
      <c r="CP10" s="210"/>
      <c r="CQ10" s="209" t="s">
        <v>41</v>
      </c>
      <c r="CR10" s="210"/>
      <c r="CS10" s="209" t="s">
        <v>41</v>
      </c>
      <c r="CT10" s="210"/>
      <c r="CU10" s="185"/>
      <c r="CV10" s="184"/>
      <c r="CW10" s="209" t="s">
        <v>41</v>
      </c>
      <c r="CX10" s="210"/>
      <c r="CY10" s="209" t="s">
        <v>41</v>
      </c>
      <c r="CZ10" s="210"/>
      <c r="DA10" s="209" t="s">
        <v>41</v>
      </c>
      <c r="DB10" s="210"/>
      <c r="DC10" s="209" t="s">
        <v>41</v>
      </c>
      <c r="DD10" s="210"/>
      <c r="DE10" s="209" t="s">
        <v>41</v>
      </c>
      <c r="DF10" s="210"/>
      <c r="DG10" s="209" t="s">
        <v>41</v>
      </c>
      <c r="DH10" s="210"/>
      <c r="DI10" s="209" t="s">
        <v>41</v>
      </c>
      <c r="DJ10" s="210"/>
      <c r="DK10" s="209" t="s">
        <v>41</v>
      </c>
      <c r="DL10" s="210"/>
      <c r="DM10" s="209" t="s">
        <v>41</v>
      </c>
      <c r="DN10" s="210"/>
      <c r="DO10" s="209" t="s">
        <v>41</v>
      </c>
      <c r="DP10" s="210"/>
      <c r="DQ10" s="209" t="s">
        <v>41</v>
      </c>
      <c r="DR10" s="210"/>
      <c r="DS10" s="209" t="s">
        <v>41</v>
      </c>
      <c r="DT10" s="210"/>
      <c r="DU10" s="185"/>
      <c r="DV10" s="184"/>
      <c r="DW10" s="209" t="s">
        <v>41</v>
      </c>
      <c r="DX10" s="210"/>
      <c r="DY10" s="209" t="s">
        <v>41</v>
      </c>
      <c r="DZ10" s="210"/>
      <c r="EA10" s="209" t="s">
        <v>41</v>
      </c>
      <c r="EB10" s="210"/>
      <c r="EC10" s="209" t="s">
        <v>41</v>
      </c>
      <c r="ED10" s="210"/>
      <c r="EE10" s="209" t="s">
        <v>41</v>
      </c>
      <c r="EF10" s="210"/>
      <c r="EG10" s="209" t="s">
        <v>41</v>
      </c>
      <c r="EH10" s="210"/>
      <c r="EI10" s="209" t="s">
        <v>41</v>
      </c>
      <c r="EJ10" s="210"/>
      <c r="EK10" s="209" t="s">
        <v>41</v>
      </c>
      <c r="EL10" s="210"/>
      <c r="EM10" s="209" t="s">
        <v>41</v>
      </c>
      <c r="EN10" s="210"/>
      <c r="EO10" s="209" t="s">
        <v>41</v>
      </c>
      <c r="EP10" s="210"/>
      <c r="EQ10" s="209" t="s">
        <v>41</v>
      </c>
      <c r="ER10" s="210"/>
      <c r="ES10" s="209" t="s">
        <v>41</v>
      </c>
      <c r="ET10" s="210"/>
      <c r="EU10" s="185"/>
      <c r="EV10" s="184"/>
      <c r="EW10" s="10"/>
      <c r="EX10" s="10"/>
      <c r="EY10" s="4"/>
      <c r="FB10" s="46" t="s">
        <v>33</v>
      </c>
      <c r="FC10" s="46">
        <f>55.21/1000</f>
        <v>5.5210000000000002E-2</v>
      </c>
      <c r="FD10" s="46">
        <f>56.04/1000</f>
        <v>5.604E-2</v>
      </c>
      <c r="FE10" s="46">
        <f>56.88/1000</f>
        <v>5.688E-2</v>
      </c>
      <c r="FF10" s="46">
        <f>57.73/1000</f>
        <v>5.7729999999999997E-2</v>
      </c>
      <c r="FG10" s="46">
        <f>58.6/1000</f>
        <v>5.8599999999999999E-2</v>
      </c>
      <c r="FH10" s="46">
        <f>59.48/1000</f>
        <v>5.9479999999999998E-2</v>
      </c>
      <c r="FI10" s="46">
        <f>FH10*1.015</f>
        <v>6.0372199999999994E-2</v>
      </c>
      <c r="FJ10" s="46">
        <f>FI10*1.015</f>
        <v>6.1277782999999988E-2</v>
      </c>
    </row>
    <row r="11" spans="1:166">
      <c r="A11" s="46" t="s">
        <v>19</v>
      </c>
      <c r="B11" s="11" t="s">
        <v>10</v>
      </c>
      <c r="C11" s="11"/>
      <c r="D11" s="98"/>
      <c r="E11" s="211"/>
      <c r="F11" s="212"/>
      <c r="G11" s="211"/>
      <c r="H11" s="212"/>
      <c r="I11" s="211"/>
      <c r="J11" s="212"/>
      <c r="K11" s="211"/>
      <c r="L11" s="212"/>
      <c r="M11" s="211"/>
      <c r="N11" s="212"/>
      <c r="O11" s="211"/>
      <c r="P11" s="212"/>
      <c r="Q11" s="211"/>
      <c r="R11" s="212"/>
      <c r="S11" s="211"/>
      <c r="T11" s="212"/>
      <c r="U11" s="188"/>
      <c r="V11" s="98"/>
      <c r="W11" s="211"/>
      <c r="X11" s="212"/>
      <c r="Y11" s="211"/>
      <c r="Z11" s="212"/>
      <c r="AA11" s="211"/>
      <c r="AB11" s="212"/>
      <c r="AC11" s="211"/>
      <c r="AD11" s="212"/>
      <c r="AE11" s="213"/>
      <c r="AF11" s="214"/>
      <c r="AG11" s="213"/>
      <c r="AH11" s="214"/>
      <c r="AI11" s="213"/>
      <c r="AJ11" s="214"/>
      <c r="AK11" s="213"/>
      <c r="AL11" s="214"/>
      <c r="AM11" s="213"/>
      <c r="AN11" s="214"/>
      <c r="AO11" s="213"/>
      <c r="AP11" s="214"/>
      <c r="AQ11" s="213"/>
      <c r="AR11" s="214"/>
      <c r="AS11" s="213"/>
      <c r="AT11" s="214"/>
      <c r="AU11" s="104"/>
      <c r="AV11" s="98"/>
      <c r="AW11" s="213"/>
      <c r="AX11" s="214"/>
      <c r="AY11" s="213"/>
      <c r="AZ11" s="214"/>
      <c r="BA11" s="213"/>
      <c r="BB11" s="214"/>
      <c r="BC11" s="213"/>
      <c r="BD11" s="214"/>
      <c r="BE11" s="213"/>
      <c r="BF11" s="214"/>
      <c r="BG11" s="213"/>
      <c r="BH11" s="214"/>
      <c r="BI11" s="213"/>
      <c r="BJ11" s="214"/>
      <c r="BK11" s="213"/>
      <c r="BL11" s="214"/>
      <c r="BM11" s="213"/>
      <c r="BN11" s="214"/>
      <c r="BO11" s="213"/>
      <c r="BP11" s="214"/>
      <c r="BQ11" s="213"/>
      <c r="BR11" s="214"/>
      <c r="BS11" s="213"/>
      <c r="BT11" s="214"/>
      <c r="BU11" s="104"/>
      <c r="BV11" s="98"/>
      <c r="BW11" s="213"/>
      <c r="BX11" s="214"/>
      <c r="BY11" s="213"/>
      <c r="BZ11" s="214"/>
      <c r="CA11" s="213"/>
      <c r="CB11" s="214"/>
      <c r="CC11" s="213"/>
      <c r="CD11" s="214"/>
      <c r="CE11" s="213"/>
      <c r="CF11" s="214"/>
      <c r="CG11" s="213"/>
      <c r="CH11" s="214"/>
      <c r="CI11" s="213"/>
      <c r="CJ11" s="214"/>
      <c r="CK11" s="213"/>
      <c r="CL11" s="214"/>
      <c r="CM11" s="213"/>
      <c r="CN11" s="214"/>
      <c r="CO11" s="213"/>
      <c r="CP11" s="214"/>
      <c r="CQ11" s="213"/>
      <c r="CR11" s="214"/>
      <c r="CS11" s="213"/>
      <c r="CT11" s="214"/>
      <c r="CU11" s="104"/>
      <c r="CV11" s="98"/>
      <c r="CW11" s="213"/>
      <c r="CX11" s="214"/>
      <c r="CY11" s="213"/>
      <c r="CZ11" s="214"/>
      <c r="DA11" s="213"/>
      <c r="DB11" s="214"/>
      <c r="DC11" s="213"/>
      <c r="DD11" s="214"/>
      <c r="DE11" s="213"/>
      <c r="DF11" s="214"/>
      <c r="DG11" s="213"/>
      <c r="DH11" s="214"/>
      <c r="DI11" s="213"/>
      <c r="DJ11" s="214"/>
      <c r="DK11" s="213"/>
      <c r="DL11" s="214"/>
      <c r="DM11" s="213"/>
      <c r="DN11" s="214"/>
      <c r="DO11" s="213"/>
      <c r="DP11" s="214"/>
      <c r="DQ11" s="213"/>
      <c r="DR11" s="214"/>
      <c r="DS11" s="213"/>
      <c r="DT11" s="214"/>
      <c r="DU11" s="104"/>
      <c r="DV11" s="98"/>
      <c r="DW11" s="213"/>
      <c r="DX11" s="214"/>
      <c r="DY11" s="213"/>
      <c r="DZ11" s="214"/>
      <c r="EA11" s="213"/>
      <c r="EB11" s="214"/>
      <c r="EC11" s="213"/>
      <c r="ED11" s="214"/>
      <c r="EE11" s="213"/>
      <c r="EF11" s="214"/>
      <c r="EG11" s="213"/>
      <c r="EH11" s="214"/>
      <c r="EI11" s="213"/>
      <c r="EJ11" s="214"/>
      <c r="EK11" s="213"/>
      <c r="EL11" s="214"/>
      <c r="EM11" s="213"/>
      <c r="EN11" s="214"/>
      <c r="EO11" s="213"/>
      <c r="EP11" s="214"/>
      <c r="EQ11" s="213"/>
      <c r="ER11" s="214"/>
      <c r="ES11" s="213"/>
      <c r="ET11" s="214"/>
      <c r="EU11" s="104"/>
      <c r="EV11" s="98" t="e">
        <f>SUM(D11,V11,AV11,BV11,CV11,DV11,#REF!,#REF!,#REF!)</f>
        <v>#REF!</v>
      </c>
      <c r="EW11" s="215">
        <f>SUM(E11:EU11)</f>
        <v>0</v>
      </c>
      <c r="EX11" s="216"/>
      <c r="EY11" s="3"/>
      <c r="FB11" s="46" t="s">
        <v>34</v>
      </c>
      <c r="FC11" s="46">
        <f>44.87/1000</f>
        <v>4.487E-2</v>
      </c>
      <c r="FD11" s="46">
        <f>45.54/1000</f>
        <v>4.5539999999999997E-2</v>
      </c>
      <c r="FE11" s="46">
        <f>46.22/1000</f>
        <v>4.6219999999999997E-2</v>
      </c>
      <c r="FF11" s="46">
        <f>46.92/1000</f>
        <v>4.6920000000000003E-2</v>
      </c>
      <c r="FG11" s="46">
        <f>47.62/1000</f>
        <v>4.7619999999999996E-2</v>
      </c>
      <c r="FH11" s="46">
        <f>48.34/1000</f>
        <v>4.8340000000000001E-2</v>
      </c>
      <c r="FI11" s="46">
        <f t="shared" ref="FI11:FJ15" si="0">FH11*1.015</f>
        <v>4.9065099999999993E-2</v>
      </c>
      <c r="FJ11" s="46">
        <f t="shared" si="0"/>
        <v>4.9801076499999986E-2</v>
      </c>
    </row>
    <row r="12" spans="1:166">
      <c r="A12" s="46" t="s">
        <v>20</v>
      </c>
      <c r="B12" s="3" t="s">
        <v>11</v>
      </c>
      <c r="C12" s="3"/>
      <c r="D12" s="98"/>
      <c r="E12" s="211"/>
      <c r="F12" s="212"/>
      <c r="G12" s="211"/>
      <c r="H12" s="212"/>
      <c r="I12" s="211"/>
      <c r="J12" s="212"/>
      <c r="K12" s="211"/>
      <c r="L12" s="212"/>
      <c r="M12" s="211"/>
      <c r="N12" s="212"/>
      <c r="O12" s="211"/>
      <c r="P12" s="212"/>
      <c r="Q12" s="211"/>
      <c r="R12" s="212"/>
      <c r="S12" s="211"/>
      <c r="T12" s="212"/>
      <c r="U12" s="188"/>
      <c r="V12" s="98"/>
      <c r="W12" s="211"/>
      <c r="X12" s="212"/>
      <c r="Y12" s="211"/>
      <c r="Z12" s="212"/>
      <c r="AA12" s="211"/>
      <c r="AB12" s="212"/>
      <c r="AC12" s="211"/>
      <c r="AD12" s="212"/>
      <c r="AE12" s="213"/>
      <c r="AF12" s="214"/>
      <c r="AG12" s="213"/>
      <c r="AH12" s="214"/>
      <c r="AI12" s="213"/>
      <c r="AJ12" s="214"/>
      <c r="AK12" s="213"/>
      <c r="AL12" s="214"/>
      <c r="AM12" s="213"/>
      <c r="AN12" s="214"/>
      <c r="AO12" s="213"/>
      <c r="AP12" s="214"/>
      <c r="AQ12" s="213"/>
      <c r="AR12" s="214"/>
      <c r="AS12" s="213"/>
      <c r="AT12" s="214"/>
      <c r="AU12" s="104"/>
      <c r="AV12" s="98"/>
      <c r="AW12" s="213"/>
      <c r="AX12" s="214"/>
      <c r="AY12" s="213"/>
      <c r="AZ12" s="214"/>
      <c r="BA12" s="213"/>
      <c r="BB12" s="214"/>
      <c r="BC12" s="213"/>
      <c r="BD12" s="214"/>
      <c r="BE12" s="213"/>
      <c r="BF12" s="214"/>
      <c r="BG12" s="213"/>
      <c r="BH12" s="214"/>
      <c r="BI12" s="213"/>
      <c r="BJ12" s="214"/>
      <c r="BK12" s="213"/>
      <c r="BL12" s="214"/>
      <c r="BM12" s="213"/>
      <c r="BN12" s="214"/>
      <c r="BO12" s="213"/>
      <c r="BP12" s="214"/>
      <c r="BQ12" s="213"/>
      <c r="BR12" s="214"/>
      <c r="BS12" s="213"/>
      <c r="BT12" s="214"/>
      <c r="BU12" s="104"/>
      <c r="BV12" s="98"/>
      <c r="BW12" s="213"/>
      <c r="BX12" s="214"/>
      <c r="BY12" s="213"/>
      <c r="BZ12" s="214"/>
      <c r="CA12" s="213"/>
      <c r="CB12" s="214"/>
      <c r="CC12" s="213"/>
      <c r="CD12" s="214"/>
      <c r="CE12" s="213"/>
      <c r="CF12" s="214"/>
      <c r="CG12" s="213"/>
      <c r="CH12" s="214"/>
      <c r="CI12" s="213"/>
      <c r="CJ12" s="214"/>
      <c r="CK12" s="213"/>
      <c r="CL12" s="214"/>
      <c r="CM12" s="213"/>
      <c r="CN12" s="214"/>
      <c r="CO12" s="213"/>
      <c r="CP12" s="214"/>
      <c r="CQ12" s="213"/>
      <c r="CR12" s="214"/>
      <c r="CS12" s="213"/>
      <c r="CT12" s="214"/>
      <c r="CU12" s="104"/>
      <c r="CV12" s="98"/>
      <c r="CW12" s="213"/>
      <c r="CX12" s="214"/>
      <c r="CY12" s="213"/>
      <c r="CZ12" s="214"/>
      <c r="DA12" s="213"/>
      <c r="DB12" s="214"/>
      <c r="DC12" s="213"/>
      <c r="DD12" s="214"/>
      <c r="DE12" s="213"/>
      <c r="DF12" s="214"/>
      <c r="DG12" s="213"/>
      <c r="DH12" s="214"/>
      <c r="DI12" s="213"/>
      <c r="DJ12" s="214"/>
      <c r="DK12" s="213"/>
      <c r="DL12" s="214"/>
      <c r="DM12" s="213"/>
      <c r="DN12" s="214"/>
      <c r="DO12" s="213"/>
      <c r="DP12" s="214"/>
      <c r="DQ12" s="213"/>
      <c r="DR12" s="214"/>
      <c r="DS12" s="213"/>
      <c r="DT12" s="214"/>
      <c r="DU12" s="104"/>
      <c r="DV12" s="98"/>
      <c r="DW12" s="213"/>
      <c r="DX12" s="214"/>
      <c r="DY12" s="213"/>
      <c r="DZ12" s="214"/>
      <c r="EA12" s="213"/>
      <c r="EB12" s="214"/>
      <c r="EC12" s="213"/>
      <c r="ED12" s="214"/>
      <c r="EE12" s="213"/>
      <c r="EF12" s="214"/>
      <c r="EG12" s="213"/>
      <c r="EH12" s="214"/>
      <c r="EI12" s="213"/>
      <c r="EJ12" s="214"/>
      <c r="EK12" s="213"/>
      <c r="EL12" s="214"/>
      <c r="EM12" s="213"/>
      <c r="EN12" s="214"/>
      <c r="EO12" s="213"/>
      <c r="EP12" s="214"/>
      <c r="EQ12" s="213"/>
      <c r="ER12" s="214"/>
      <c r="ES12" s="213"/>
      <c r="ET12" s="214"/>
      <c r="EU12" s="104"/>
      <c r="EV12" s="98" t="e">
        <f>SUM(D12,V12,AV12,BV12,CV12,DV12,#REF!,#REF!,#REF!)</f>
        <v>#REF!</v>
      </c>
      <c r="EW12" s="215">
        <f>SUM(E12:EU12)</f>
        <v>0</v>
      </c>
      <c r="EX12" s="216"/>
      <c r="EY12" s="3"/>
      <c r="FB12" s="46" t="s">
        <v>35</v>
      </c>
      <c r="FC12" s="46">
        <f>36.36/1000</f>
        <v>3.6359999999999996E-2</v>
      </c>
      <c r="FD12" s="46">
        <f>36.91/1000</f>
        <v>3.6909999999999998E-2</v>
      </c>
      <c r="FE12" s="46">
        <f>37.46/1000</f>
        <v>3.746E-2</v>
      </c>
      <c r="FF12" s="46">
        <f>38.02/1000</f>
        <v>3.8020000000000005E-2</v>
      </c>
      <c r="FG12" s="46">
        <f>38.59/1000</f>
        <v>3.8590000000000006E-2</v>
      </c>
      <c r="FH12" s="46">
        <f>39.17/1000</f>
        <v>3.9170000000000003E-2</v>
      </c>
      <c r="FI12" s="46">
        <f t="shared" si="0"/>
        <v>3.9757550000000003E-2</v>
      </c>
      <c r="FJ12" s="46">
        <f t="shared" si="0"/>
        <v>4.0353913249999998E-2</v>
      </c>
    </row>
    <row r="13" spans="1:166">
      <c r="A13" s="46" t="s">
        <v>21</v>
      </c>
      <c r="B13" s="3" t="s">
        <v>13</v>
      </c>
      <c r="C13" s="3"/>
      <c r="D13" s="98"/>
      <c r="E13" s="211"/>
      <c r="F13" s="212"/>
      <c r="G13" s="211"/>
      <c r="H13" s="212"/>
      <c r="I13" s="211"/>
      <c r="J13" s="212"/>
      <c r="K13" s="211"/>
      <c r="L13" s="212"/>
      <c r="M13" s="211"/>
      <c r="N13" s="212"/>
      <c r="O13" s="211"/>
      <c r="P13" s="212"/>
      <c r="Q13" s="211"/>
      <c r="R13" s="212"/>
      <c r="S13" s="211"/>
      <c r="T13" s="212"/>
      <c r="U13" s="188"/>
      <c r="V13" s="98"/>
      <c r="W13" s="211"/>
      <c r="X13" s="212"/>
      <c r="Y13" s="211"/>
      <c r="Z13" s="212"/>
      <c r="AA13" s="211"/>
      <c r="AB13" s="212"/>
      <c r="AC13" s="211"/>
      <c r="AD13" s="212"/>
      <c r="AE13" s="213"/>
      <c r="AF13" s="214"/>
      <c r="AG13" s="213"/>
      <c r="AH13" s="214"/>
      <c r="AI13" s="213"/>
      <c r="AJ13" s="214"/>
      <c r="AK13" s="213"/>
      <c r="AL13" s="214"/>
      <c r="AM13" s="213"/>
      <c r="AN13" s="214"/>
      <c r="AO13" s="213"/>
      <c r="AP13" s="214"/>
      <c r="AQ13" s="213"/>
      <c r="AR13" s="214"/>
      <c r="AS13" s="213"/>
      <c r="AT13" s="214"/>
      <c r="AU13" s="104"/>
      <c r="AV13" s="98"/>
      <c r="AW13" s="213"/>
      <c r="AX13" s="214"/>
      <c r="AY13" s="213"/>
      <c r="AZ13" s="214"/>
      <c r="BA13" s="213"/>
      <c r="BB13" s="214"/>
      <c r="BC13" s="213"/>
      <c r="BD13" s="214"/>
      <c r="BE13" s="213"/>
      <c r="BF13" s="214"/>
      <c r="BG13" s="213"/>
      <c r="BH13" s="214"/>
      <c r="BI13" s="213"/>
      <c r="BJ13" s="214"/>
      <c r="BK13" s="213"/>
      <c r="BL13" s="214"/>
      <c r="BM13" s="213"/>
      <c r="BN13" s="214"/>
      <c r="BO13" s="213"/>
      <c r="BP13" s="214"/>
      <c r="BQ13" s="213"/>
      <c r="BR13" s="214"/>
      <c r="BS13" s="213"/>
      <c r="BT13" s="214"/>
      <c r="BU13" s="104"/>
      <c r="BV13" s="98"/>
      <c r="BW13" s="213"/>
      <c r="BX13" s="214"/>
      <c r="BY13" s="213"/>
      <c r="BZ13" s="214"/>
      <c r="CA13" s="213"/>
      <c r="CB13" s="214"/>
      <c r="CC13" s="213"/>
      <c r="CD13" s="214"/>
      <c r="CE13" s="213"/>
      <c r="CF13" s="214"/>
      <c r="CG13" s="213"/>
      <c r="CH13" s="214"/>
      <c r="CI13" s="213"/>
      <c r="CJ13" s="214"/>
      <c r="CK13" s="213"/>
      <c r="CL13" s="214"/>
      <c r="CM13" s="213"/>
      <c r="CN13" s="214"/>
      <c r="CO13" s="213"/>
      <c r="CP13" s="214"/>
      <c r="CQ13" s="213"/>
      <c r="CR13" s="214"/>
      <c r="CS13" s="213"/>
      <c r="CT13" s="214"/>
      <c r="CU13" s="104"/>
      <c r="CV13" s="98"/>
      <c r="CW13" s="213"/>
      <c r="CX13" s="214"/>
      <c r="CY13" s="213"/>
      <c r="CZ13" s="214"/>
      <c r="DA13" s="213"/>
      <c r="DB13" s="214"/>
      <c r="DC13" s="213"/>
      <c r="DD13" s="214"/>
      <c r="DE13" s="213"/>
      <c r="DF13" s="214"/>
      <c r="DG13" s="213"/>
      <c r="DH13" s="214"/>
      <c r="DI13" s="213"/>
      <c r="DJ13" s="214"/>
      <c r="DK13" s="213"/>
      <c r="DL13" s="214"/>
      <c r="DM13" s="213"/>
      <c r="DN13" s="214"/>
      <c r="DO13" s="213"/>
      <c r="DP13" s="214"/>
      <c r="DQ13" s="213"/>
      <c r="DR13" s="214"/>
      <c r="DS13" s="213"/>
      <c r="DT13" s="214"/>
      <c r="DU13" s="104"/>
      <c r="DV13" s="98"/>
      <c r="DW13" s="213"/>
      <c r="DX13" s="214"/>
      <c r="DY13" s="213"/>
      <c r="DZ13" s="214"/>
      <c r="EA13" s="213"/>
      <c r="EB13" s="214"/>
      <c r="EC13" s="213"/>
      <c r="ED13" s="214"/>
      <c r="EE13" s="213"/>
      <c r="EF13" s="214"/>
      <c r="EG13" s="213"/>
      <c r="EH13" s="214"/>
      <c r="EI13" s="213"/>
      <c r="EJ13" s="214"/>
      <c r="EK13" s="213"/>
      <c r="EL13" s="214"/>
      <c r="EM13" s="213"/>
      <c r="EN13" s="214"/>
      <c r="EO13" s="213"/>
      <c r="EP13" s="214"/>
      <c r="EQ13" s="213"/>
      <c r="ER13" s="214"/>
      <c r="ES13" s="213"/>
      <c r="ET13" s="214"/>
      <c r="EU13" s="104"/>
      <c r="EV13" s="98" t="e">
        <f>SUM(D13,V13,AV13,BV13,CV13,DV13,#REF!,#REF!,#REF!)</f>
        <v>#REF!</v>
      </c>
      <c r="EW13" s="215">
        <f>SUM(E13:EU13)</f>
        <v>0</v>
      </c>
      <c r="EX13" s="216"/>
      <c r="EY13" s="3"/>
      <c r="FB13" s="46" t="s">
        <v>36</v>
      </c>
      <c r="FC13" s="46">
        <f>28.6/1000</f>
        <v>2.86E-2</v>
      </c>
      <c r="FD13" s="46">
        <f>29.02/1000</f>
        <v>2.9020000000000001E-2</v>
      </c>
      <c r="FE13" s="46">
        <f>29.46/1000</f>
        <v>2.946E-2</v>
      </c>
      <c r="FF13" s="46">
        <f>29.9/1000</f>
        <v>2.9899999999999999E-2</v>
      </c>
      <c r="FG13" s="46">
        <f>30.35/1000</f>
        <v>3.0350000000000002E-2</v>
      </c>
      <c r="FH13" s="46">
        <f>30.81/1000</f>
        <v>3.0809999999999997E-2</v>
      </c>
      <c r="FI13" s="46">
        <f t="shared" si="0"/>
        <v>3.1272149999999992E-2</v>
      </c>
      <c r="FJ13" s="46">
        <f t="shared" si="0"/>
        <v>3.1741232249999987E-2</v>
      </c>
    </row>
    <row r="14" spans="1:166">
      <c r="B14" s="4" t="s">
        <v>5</v>
      </c>
      <c r="C14" s="4"/>
      <c r="D14" s="100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7"/>
      <c r="R14" s="218"/>
      <c r="S14" s="217"/>
      <c r="T14" s="218"/>
      <c r="U14" s="189"/>
      <c r="V14" s="100"/>
      <c r="W14" s="217"/>
      <c r="X14" s="218"/>
      <c r="Y14" s="217"/>
      <c r="Z14" s="218"/>
      <c r="AA14" s="217"/>
      <c r="AB14" s="218"/>
      <c r="AC14" s="217"/>
      <c r="AD14" s="218"/>
      <c r="AE14" s="219"/>
      <c r="AF14" s="220"/>
      <c r="AG14" s="219"/>
      <c r="AH14" s="220"/>
      <c r="AI14" s="219"/>
      <c r="AJ14" s="220"/>
      <c r="AK14" s="219"/>
      <c r="AL14" s="220"/>
      <c r="AM14" s="219"/>
      <c r="AN14" s="220"/>
      <c r="AO14" s="219"/>
      <c r="AP14" s="220"/>
      <c r="AQ14" s="219"/>
      <c r="AR14" s="220"/>
      <c r="AS14" s="219"/>
      <c r="AT14" s="220"/>
      <c r="AU14" s="187"/>
      <c r="AV14" s="100"/>
      <c r="AW14" s="219"/>
      <c r="AX14" s="220"/>
      <c r="AY14" s="219"/>
      <c r="AZ14" s="220"/>
      <c r="BA14" s="219"/>
      <c r="BB14" s="220"/>
      <c r="BC14" s="219"/>
      <c r="BD14" s="220"/>
      <c r="BE14" s="219"/>
      <c r="BF14" s="220"/>
      <c r="BG14" s="219"/>
      <c r="BH14" s="220"/>
      <c r="BI14" s="219"/>
      <c r="BJ14" s="220"/>
      <c r="BK14" s="219"/>
      <c r="BL14" s="220"/>
      <c r="BM14" s="219"/>
      <c r="BN14" s="220"/>
      <c r="BO14" s="219"/>
      <c r="BP14" s="220"/>
      <c r="BQ14" s="219"/>
      <c r="BR14" s="220"/>
      <c r="BS14" s="219"/>
      <c r="BT14" s="220"/>
      <c r="BU14" s="187"/>
      <c r="BV14" s="100"/>
      <c r="BW14" s="219"/>
      <c r="BX14" s="220"/>
      <c r="BY14" s="219"/>
      <c r="BZ14" s="220"/>
      <c r="CA14" s="219"/>
      <c r="CB14" s="220"/>
      <c r="CC14" s="219"/>
      <c r="CD14" s="220"/>
      <c r="CE14" s="219"/>
      <c r="CF14" s="220"/>
      <c r="CG14" s="219"/>
      <c r="CH14" s="220"/>
      <c r="CI14" s="219"/>
      <c r="CJ14" s="220"/>
      <c r="CK14" s="219"/>
      <c r="CL14" s="220"/>
      <c r="CM14" s="219"/>
      <c r="CN14" s="220"/>
      <c r="CO14" s="219"/>
      <c r="CP14" s="220"/>
      <c r="CQ14" s="219"/>
      <c r="CR14" s="220"/>
      <c r="CS14" s="219"/>
      <c r="CT14" s="220"/>
      <c r="CU14" s="187"/>
      <c r="CV14" s="100"/>
      <c r="CW14" s="219"/>
      <c r="CX14" s="220"/>
      <c r="CY14" s="219"/>
      <c r="CZ14" s="220"/>
      <c r="DA14" s="219"/>
      <c r="DB14" s="220"/>
      <c r="DC14" s="219"/>
      <c r="DD14" s="220"/>
      <c r="DE14" s="219"/>
      <c r="DF14" s="220"/>
      <c r="DG14" s="219"/>
      <c r="DH14" s="220"/>
      <c r="DI14" s="219"/>
      <c r="DJ14" s="220"/>
      <c r="DK14" s="219"/>
      <c r="DL14" s="220"/>
      <c r="DM14" s="219"/>
      <c r="DN14" s="220"/>
      <c r="DO14" s="219"/>
      <c r="DP14" s="220"/>
      <c r="DQ14" s="219"/>
      <c r="DR14" s="220"/>
      <c r="DS14" s="219"/>
      <c r="DT14" s="220"/>
      <c r="DU14" s="187"/>
      <c r="DV14" s="100"/>
      <c r="DW14" s="219"/>
      <c r="DX14" s="220"/>
      <c r="DY14" s="219"/>
      <c r="DZ14" s="220"/>
      <c r="EA14" s="219"/>
      <c r="EB14" s="220"/>
      <c r="EC14" s="219"/>
      <c r="ED14" s="220"/>
      <c r="EE14" s="219"/>
      <c r="EF14" s="220"/>
      <c r="EG14" s="219"/>
      <c r="EH14" s="220"/>
      <c r="EI14" s="219"/>
      <c r="EJ14" s="220"/>
      <c r="EK14" s="219"/>
      <c r="EL14" s="220"/>
      <c r="EM14" s="219"/>
      <c r="EN14" s="220"/>
      <c r="EO14" s="219"/>
      <c r="EP14" s="220"/>
      <c r="EQ14" s="219"/>
      <c r="ER14" s="220"/>
      <c r="ES14" s="219"/>
      <c r="ET14" s="220"/>
      <c r="EU14" s="187"/>
      <c r="EV14" s="99" t="e">
        <f>SUM(D14,V14,AV14,BV14,CV14,DV14,#REF!,#REF!,#REF!)</f>
        <v>#REF!</v>
      </c>
      <c r="EW14" s="215">
        <f>SUM(E14:EU14)</f>
        <v>0</v>
      </c>
      <c r="EX14" s="216"/>
      <c r="EY14" s="4"/>
      <c r="FB14" s="46" t="s">
        <v>37</v>
      </c>
      <c r="FC14" s="46">
        <f>22.37/1000</f>
        <v>2.2370000000000001E-2</v>
      </c>
      <c r="FD14" s="46">
        <f>22.7/1000</f>
        <v>2.2699999999999998E-2</v>
      </c>
      <c r="FE14" s="46">
        <f>23.05/1000</f>
        <v>2.3050000000000001E-2</v>
      </c>
      <c r="FF14" s="46">
        <f>23.39/1000</f>
        <v>2.3390000000000001E-2</v>
      </c>
      <c r="FG14" s="46">
        <f>23.74/1000</f>
        <v>2.3739999999999997E-2</v>
      </c>
      <c r="FH14" s="46">
        <f>24.1/1000</f>
        <v>2.41E-2</v>
      </c>
      <c r="FI14" s="46">
        <f t="shared" si="0"/>
        <v>2.4461499999999997E-2</v>
      </c>
      <c r="FJ14" s="46">
        <f t="shared" si="0"/>
        <v>2.4828422499999996E-2</v>
      </c>
    </row>
    <row r="15" spans="1:166">
      <c r="B15" s="4" t="s">
        <v>32</v>
      </c>
      <c r="C15" s="4"/>
      <c r="D15" s="99">
        <f>D14</f>
        <v>0</v>
      </c>
      <c r="E15" s="221">
        <f>E14</f>
        <v>0</v>
      </c>
      <c r="F15" s="222"/>
      <c r="G15" s="221">
        <f>E15+G14</f>
        <v>0</v>
      </c>
      <c r="H15" s="222"/>
      <c r="I15" s="221">
        <f t="shared" ref="I15" si="1">G15+I14</f>
        <v>0</v>
      </c>
      <c r="J15" s="222"/>
      <c r="K15" s="221">
        <f t="shared" ref="K15" si="2">I15+K14</f>
        <v>0</v>
      </c>
      <c r="L15" s="222"/>
      <c r="M15" s="221">
        <f t="shared" ref="M15" si="3">K15+M14</f>
        <v>0</v>
      </c>
      <c r="N15" s="222"/>
      <c r="O15" s="221">
        <f t="shared" ref="O15" si="4">M15+O14</f>
        <v>0</v>
      </c>
      <c r="P15" s="222"/>
      <c r="Q15" s="221">
        <f t="shared" ref="Q15" si="5">O15+Q14</f>
        <v>0</v>
      </c>
      <c r="R15" s="222"/>
      <c r="S15" s="221">
        <f t="shared" ref="S15" si="6">Q15+S14</f>
        <v>0</v>
      </c>
      <c r="T15" s="222"/>
      <c r="U15" s="186"/>
      <c r="V15" s="99">
        <f>D15+V14</f>
        <v>0</v>
      </c>
      <c r="W15" s="221">
        <f>S15+W14</f>
        <v>0</v>
      </c>
      <c r="X15" s="223"/>
      <c r="Y15" s="221">
        <f t="shared" ref="Y15" si="7">W15+Y14</f>
        <v>0</v>
      </c>
      <c r="Z15" s="223"/>
      <c r="AA15" s="221">
        <f t="shared" ref="AA15" si="8">Y15+AA14</f>
        <v>0</v>
      </c>
      <c r="AB15" s="223"/>
      <c r="AC15" s="221">
        <f t="shared" ref="AC15" si="9">AA15+AC14</f>
        <v>0</v>
      </c>
      <c r="AD15" s="223"/>
      <c r="AE15" s="221">
        <f t="shared" ref="AE15" si="10">AC15+AE14</f>
        <v>0</v>
      </c>
      <c r="AF15" s="223"/>
      <c r="AG15" s="219">
        <f>AE15+AG14</f>
        <v>0</v>
      </c>
      <c r="AH15" s="220"/>
      <c r="AI15" s="219">
        <f t="shared" ref="AI15" si="11">AG15+AI14</f>
        <v>0</v>
      </c>
      <c r="AJ15" s="220"/>
      <c r="AK15" s="219">
        <f t="shared" ref="AK15" si="12">AI15+AK14</f>
        <v>0</v>
      </c>
      <c r="AL15" s="220"/>
      <c r="AM15" s="219">
        <f t="shared" ref="AM15" si="13">AK15+AM14</f>
        <v>0</v>
      </c>
      <c r="AN15" s="220"/>
      <c r="AO15" s="219">
        <f t="shared" ref="AO15" si="14">AM15+AO14</f>
        <v>0</v>
      </c>
      <c r="AP15" s="220"/>
      <c r="AQ15" s="219">
        <f t="shared" ref="AQ15" si="15">AO15+AQ14</f>
        <v>0</v>
      </c>
      <c r="AR15" s="220"/>
      <c r="AS15" s="219">
        <f t="shared" ref="AS15" si="16">AQ15+AS14</f>
        <v>0</v>
      </c>
      <c r="AT15" s="220"/>
      <c r="AU15" s="187"/>
      <c r="AV15" s="99">
        <f>V15+AV14</f>
        <v>0</v>
      </c>
      <c r="AW15" s="219">
        <f>AS15+AW14</f>
        <v>0</v>
      </c>
      <c r="AX15" s="220"/>
      <c r="AY15" s="219">
        <f t="shared" ref="AY15" si="17">AW15+AY14</f>
        <v>0</v>
      </c>
      <c r="AZ15" s="220"/>
      <c r="BA15" s="219">
        <f t="shared" ref="BA15" si="18">AY15+BA14</f>
        <v>0</v>
      </c>
      <c r="BB15" s="220"/>
      <c r="BC15" s="219">
        <f t="shared" ref="BC15" si="19">BA15+BC14</f>
        <v>0</v>
      </c>
      <c r="BD15" s="220"/>
      <c r="BE15" s="219">
        <f t="shared" ref="BE15" si="20">BC15+BE14</f>
        <v>0</v>
      </c>
      <c r="BF15" s="220"/>
      <c r="BG15" s="219">
        <f t="shared" ref="BG15" si="21">BE15+BG14</f>
        <v>0</v>
      </c>
      <c r="BH15" s="220"/>
      <c r="BI15" s="219">
        <f t="shared" ref="BI15" si="22">BG15+BI14</f>
        <v>0</v>
      </c>
      <c r="BJ15" s="220"/>
      <c r="BK15" s="219">
        <f t="shared" ref="BK15" si="23">BI15+BK14</f>
        <v>0</v>
      </c>
      <c r="BL15" s="220"/>
      <c r="BM15" s="219">
        <f t="shared" ref="BM15" si="24">BK15+BM14</f>
        <v>0</v>
      </c>
      <c r="BN15" s="220"/>
      <c r="BO15" s="219">
        <f t="shared" ref="BO15" si="25">BM15+BO14</f>
        <v>0</v>
      </c>
      <c r="BP15" s="220"/>
      <c r="BQ15" s="219">
        <f t="shared" ref="BQ15" si="26">BO15+BQ14</f>
        <v>0</v>
      </c>
      <c r="BR15" s="220"/>
      <c r="BS15" s="219">
        <f t="shared" ref="BS15" si="27">BQ15+BS14</f>
        <v>0</v>
      </c>
      <c r="BT15" s="220"/>
      <c r="BU15" s="187"/>
      <c r="BV15" s="99">
        <f>AV15+BV14</f>
        <v>0</v>
      </c>
      <c r="BW15" s="219">
        <f>BS15+BW14</f>
        <v>0</v>
      </c>
      <c r="BX15" s="220"/>
      <c r="BY15" s="219">
        <f t="shared" ref="BY15" si="28">BW15+BY14</f>
        <v>0</v>
      </c>
      <c r="BZ15" s="220"/>
      <c r="CA15" s="219">
        <f t="shared" ref="CA15" si="29">BY15+CA14</f>
        <v>0</v>
      </c>
      <c r="CB15" s="220"/>
      <c r="CC15" s="219">
        <f t="shared" ref="CC15" si="30">CA15+CC14</f>
        <v>0</v>
      </c>
      <c r="CD15" s="220"/>
      <c r="CE15" s="219">
        <f t="shared" ref="CE15" si="31">CC15+CE14</f>
        <v>0</v>
      </c>
      <c r="CF15" s="220"/>
      <c r="CG15" s="219">
        <f t="shared" ref="CG15" si="32">CE15+CG14</f>
        <v>0</v>
      </c>
      <c r="CH15" s="220"/>
      <c r="CI15" s="219">
        <f t="shared" ref="CI15" si="33">CG15+CI14</f>
        <v>0</v>
      </c>
      <c r="CJ15" s="220"/>
      <c r="CK15" s="219">
        <f t="shared" ref="CK15" si="34">CI15+CK14</f>
        <v>0</v>
      </c>
      <c r="CL15" s="220"/>
      <c r="CM15" s="219">
        <f t="shared" ref="CM15" si="35">CK15+CM14</f>
        <v>0</v>
      </c>
      <c r="CN15" s="220"/>
      <c r="CO15" s="219">
        <f t="shared" ref="CO15" si="36">CM15+CO14</f>
        <v>0</v>
      </c>
      <c r="CP15" s="220"/>
      <c r="CQ15" s="219">
        <f t="shared" ref="CQ15" si="37">CO15+CQ14</f>
        <v>0</v>
      </c>
      <c r="CR15" s="220"/>
      <c r="CS15" s="219">
        <f t="shared" ref="CS15" si="38">CQ15+CS14</f>
        <v>0</v>
      </c>
      <c r="CT15" s="220"/>
      <c r="CU15" s="187"/>
      <c r="CV15" s="99">
        <f>BV15+CV14</f>
        <v>0</v>
      </c>
      <c r="CW15" s="219">
        <f>CS15+CW14</f>
        <v>0</v>
      </c>
      <c r="CX15" s="220"/>
      <c r="CY15" s="219">
        <f t="shared" ref="CY15" si="39">CW15+CY14</f>
        <v>0</v>
      </c>
      <c r="CZ15" s="220"/>
      <c r="DA15" s="219">
        <f t="shared" ref="DA15" si="40">CY15+DA14</f>
        <v>0</v>
      </c>
      <c r="DB15" s="220"/>
      <c r="DC15" s="219">
        <f t="shared" ref="DC15" si="41">DA15+DC14</f>
        <v>0</v>
      </c>
      <c r="DD15" s="220"/>
      <c r="DE15" s="219">
        <f t="shared" ref="DE15" si="42">DC15+DE14</f>
        <v>0</v>
      </c>
      <c r="DF15" s="220"/>
      <c r="DG15" s="219">
        <f t="shared" ref="DG15" si="43">DE15+DG14</f>
        <v>0</v>
      </c>
      <c r="DH15" s="220"/>
      <c r="DI15" s="219">
        <f t="shared" ref="DI15" si="44">DG15+DI14</f>
        <v>0</v>
      </c>
      <c r="DJ15" s="220"/>
      <c r="DK15" s="219">
        <f t="shared" ref="DK15" si="45">DI15+DK14</f>
        <v>0</v>
      </c>
      <c r="DL15" s="220"/>
      <c r="DM15" s="219">
        <f t="shared" ref="DM15" si="46">DK15+DM14</f>
        <v>0</v>
      </c>
      <c r="DN15" s="220"/>
      <c r="DO15" s="219">
        <f t="shared" ref="DO15" si="47">DM15+DO14</f>
        <v>0</v>
      </c>
      <c r="DP15" s="220"/>
      <c r="DQ15" s="219">
        <f t="shared" ref="DQ15" si="48">DO15+DQ14</f>
        <v>0</v>
      </c>
      <c r="DR15" s="220"/>
      <c r="DS15" s="219">
        <f t="shared" ref="DS15" si="49">DQ15+DS14</f>
        <v>0</v>
      </c>
      <c r="DT15" s="220"/>
      <c r="DU15" s="187"/>
      <c r="DV15" s="99">
        <f>CV15+DV14</f>
        <v>0</v>
      </c>
      <c r="DW15" s="219">
        <f t="shared" ref="DW15" si="50">DS15+DW14</f>
        <v>0</v>
      </c>
      <c r="DX15" s="220"/>
      <c r="DY15" s="219">
        <f t="shared" ref="DY15" si="51">DW15+DY14</f>
        <v>0</v>
      </c>
      <c r="DZ15" s="220"/>
      <c r="EA15" s="219">
        <f t="shared" ref="EA15" si="52">DY15+EA14</f>
        <v>0</v>
      </c>
      <c r="EB15" s="220"/>
      <c r="EC15" s="219">
        <f t="shared" ref="EC15" si="53">EA15+EC14</f>
        <v>0</v>
      </c>
      <c r="ED15" s="220"/>
      <c r="EE15" s="219">
        <f t="shared" ref="EE15" si="54">EC15+EE14</f>
        <v>0</v>
      </c>
      <c r="EF15" s="220"/>
      <c r="EG15" s="219">
        <f t="shared" ref="EG15" si="55">EE15+EG14</f>
        <v>0</v>
      </c>
      <c r="EH15" s="220"/>
      <c r="EI15" s="219">
        <f t="shared" ref="EI15" si="56">EG15+EI14</f>
        <v>0</v>
      </c>
      <c r="EJ15" s="220"/>
      <c r="EK15" s="219">
        <f t="shared" ref="EK15" si="57">EI15+EK14</f>
        <v>0</v>
      </c>
      <c r="EL15" s="220"/>
      <c r="EM15" s="219">
        <f t="shared" ref="EM15" si="58">EK15+EM14</f>
        <v>0</v>
      </c>
      <c r="EN15" s="220"/>
      <c r="EO15" s="219">
        <f t="shared" ref="EO15" si="59">EM15+EO14</f>
        <v>0</v>
      </c>
      <c r="EP15" s="220"/>
      <c r="EQ15" s="219">
        <f t="shared" ref="EQ15" si="60">EO15+EQ14</f>
        <v>0</v>
      </c>
      <c r="ER15" s="220"/>
      <c r="ES15" s="219">
        <f t="shared" ref="ES15" si="61">EQ15+ES14</f>
        <v>0</v>
      </c>
      <c r="ET15" s="220"/>
      <c r="EU15" s="187"/>
      <c r="EV15" s="101"/>
      <c r="EW15" s="226" t="e">
        <f>#REF!</f>
        <v>#REF!</v>
      </c>
      <c r="EX15" s="216"/>
      <c r="EY15" s="4"/>
      <c r="FB15" s="46" t="s">
        <v>38</v>
      </c>
      <c r="FC15" s="46">
        <f>19.1/1000</f>
        <v>1.9100000000000002E-2</v>
      </c>
      <c r="FD15" s="46">
        <f>19.39/1000</f>
        <v>1.9390000000000001E-2</v>
      </c>
      <c r="FE15" s="46">
        <f>19.68/1000</f>
        <v>1.968E-2</v>
      </c>
      <c r="FF15" s="46">
        <f>19.97/1000</f>
        <v>1.9969999999999998E-2</v>
      </c>
      <c r="FG15" s="46">
        <f>20.27/1000</f>
        <v>2.027E-2</v>
      </c>
      <c r="FH15" s="46">
        <f>20.58/1000</f>
        <v>2.0579999999999998E-2</v>
      </c>
      <c r="FI15" s="46">
        <f t="shared" si="0"/>
        <v>2.0888699999999996E-2</v>
      </c>
      <c r="FJ15" s="46">
        <f t="shared" si="0"/>
        <v>2.1202030499999993E-2</v>
      </c>
    </row>
    <row r="16" spans="1:166">
      <c r="D16" s="50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"/>
      <c r="AF16" s="5"/>
      <c r="AG16" s="5"/>
      <c r="AH16" s="76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0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70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0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0"/>
      <c r="CW16" s="5"/>
      <c r="CX16" s="5"/>
      <c r="CY16" s="5"/>
      <c r="CZ16" s="76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0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0"/>
    </row>
    <row r="17" spans="1:168" ht="30">
      <c r="B17" s="47" t="s">
        <v>6</v>
      </c>
      <c r="C17" s="47"/>
      <c r="D17" s="50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129"/>
      <c r="AF17" s="129"/>
      <c r="AG17" s="129"/>
      <c r="AH17" s="76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0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70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0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 t="s">
        <v>132</v>
      </c>
      <c r="CV17" s="50"/>
      <c r="CW17" s="5"/>
      <c r="CX17" s="5"/>
      <c r="CY17" s="5"/>
      <c r="CZ17" s="76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0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0"/>
    </row>
    <row r="18" spans="1:168">
      <c r="D18" s="50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"/>
      <c r="AF18" s="5"/>
      <c r="AG18" s="5"/>
      <c r="AH18" s="76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0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70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0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0"/>
      <c r="CW18" s="5"/>
      <c r="CX18" s="5"/>
      <c r="CY18" s="5"/>
      <c r="CZ18" s="76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0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0"/>
    </row>
    <row r="19" spans="1:168" ht="45" customHeight="1">
      <c r="B19" s="12"/>
      <c r="C19" s="12"/>
      <c r="D19" s="102">
        <v>2016</v>
      </c>
      <c r="E19" s="224">
        <v>42491</v>
      </c>
      <c r="F19" s="225"/>
      <c r="G19" s="224">
        <v>42522</v>
      </c>
      <c r="H19" s="225"/>
      <c r="I19" s="224">
        <v>42552</v>
      </c>
      <c r="J19" s="225"/>
      <c r="K19" s="224">
        <v>42583</v>
      </c>
      <c r="L19" s="225"/>
      <c r="M19" s="224">
        <v>42614</v>
      </c>
      <c r="N19" s="225"/>
      <c r="O19" s="224">
        <v>42644</v>
      </c>
      <c r="P19" s="225"/>
      <c r="Q19" s="224">
        <v>42675</v>
      </c>
      <c r="R19" s="225"/>
      <c r="S19" s="224">
        <v>42705</v>
      </c>
      <c r="T19" s="225"/>
      <c r="U19" s="107"/>
      <c r="V19" s="102">
        <v>2017</v>
      </c>
      <c r="W19" s="224">
        <v>42736</v>
      </c>
      <c r="X19" s="225"/>
      <c r="Y19" s="224">
        <v>42767</v>
      </c>
      <c r="Z19" s="225"/>
      <c r="AA19" s="224">
        <v>42795</v>
      </c>
      <c r="AB19" s="225"/>
      <c r="AC19" s="224">
        <v>42826</v>
      </c>
      <c r="AD19" s="225"/>
      <c r="AE19" s="224">
        <v>42856</v>
      </c>
      <c r="AF19" s="225"/>
      <c r="AG19" s="224">
        <v>42887</v>
      </c>
      <c r="AH19" s="225"/>
      <c r="AI19" s="224">
        <v>42917</v>
      </c>
      <c r="AJ19" s="225"/>
      <c r="AK19" s="224">
        <v>42948</v>
      </c>
      <c r="AL19" s="225"/>
      <c r="AM19" s="224">
        <v>42979</v>
      </c>
      <c r="AN19" s="225"/>
      <c r="AO19" s="224">
        <v>43009</v>
      </c>
      <c r="AP19" s="225"/>
      <c r="AQ19" s="224">
        <v>43040</v>
      </c>
      <c r="AR19" s="225"/>
      <c r="AS19" s="224">
        <v>43070</v>
      </c>
      <c r="AT19" s="225"/>
      <c r="AU19" s="107"/>
      <c r="AV19" s="102">
        <v>2018</v>
      </c>
      <c r="AW19" s="224">
        <v>43101</v>
      </c>
      <c r="AX19" s="225"/>
      <c r="AY19" s="224">
        <v>43132</v>
      </c>
      <c r="AZ19" s="225"/>
      <c r="BA19" s="224">
        <v>43160</v>
      </c>
      <c r="BB19" s="225"/>
      <c r="BC19" s="224">
        <v>43191</v>
      </c>
      <c r="BD19" s="225"/>
      <c r="BE19" s="224">
        <v>43221</v>
      </c>
      <c r="BF19" s="225"/>
      <c r="BG19" s="224">
        <v>43252</v>
      </c>
      <c r="BH19" s="225"/>
      <c r="BI19" s="224">
        <v>43282</v>
      </c>
      <c r="BJ19" s="225"/>
      <c r="BK19" s="224">
        <v>43313</v>
      </c>
      <c r="BL19" s="225"/>
      <c r="BM19" s="224">
        <v>43344</v>
      </c>
      <c r="BN19" s="225"/>
      <c r="BO19" s="224">
        <v>43374</v>
      </c>
      <c r="BP19" s="225"/>
      <c r="BQ19" s="224">
        <v>43405</v>
      </c>
      <c r="BR19" s="225"/>
      <c r="BS19" s="224">
        <v>43435</v>
      </c>
      <c r="BT19" s="225"/>
      <c r="BU19" s="107"/>
      <c r="BV19" s="102">
        <v>2019</v>
      </c>
      <c r="BW19" s="224">
        <v>43466</v>
      </c>
      <c r="BX19" s="225"/>
      <c r="BY19" s="224">
        <v>43497</v>
      </c>
      <c r="BZ19" s="225"/>
      <c r="CA19" s="224">
        <v>43525</v>
      </c>
      <c r="CB19" s="225"/>
      <c r="CC19" s="224">
        <v>43556</v>
      </c>
      <c r="CD19" s="225"/>
      <c r="CE19" s="224">
        <v>43586</v>
      </c>
      <c r="CF19" s="225"/>
      <c r="CG19" s="224">
        <v>43617</v>
      </c>
      <c r="CH19" s="225"/>
      <c r="CI19" s="224">
        <v>43647</v>
      </c>
      <c r="CJ19" s="225"/>
      <c r="CK19" s="224">
        <v>43678</v>
      </c>
      <c r="CL19" s="225"/>
      <c r="CM19" s="224">
        <v>43709</v>
      </c>
      <c r="CN19" s="225"/>
      <c r="CO19" s="224">
        <v>43739</v>
      </c>
      <c r="CP19" s="225"/>
      <c r="CQ19" s="224">
        <v>43770</v>
      </c>
      <c r="CR19" s="225"/>
      <c r="CS19" s="224">
        <v>43800</v>
      </c>
      <c r="CT19" s="225"/>
      <c r="CU19" s="107"/>
      <c r="CV19" s="102">
        <v>2020</v>
      </c>
      <c r="CW19" s="224">
        <v>43831</v>
      </c>
      <c r="CX19" s="225"/>
      <c r="CY19" s="224">
        <v>43862</v>
      </c>
      <c r="CZ19" s="225"/>
      <c r="DA19" s="224">
        <v>43891</v>
      </c>
      <c r="DB19" s="225"/>
      <c r="DC19" s="224">
        <v>43922</v>
      </c>
      <c r="DD19" s="225"/>
      <c r="DE19" s="224">
        <v>43952</v>
      </c>
      <c r="DF19" s="225"/>
      <c r="DG19" s="224">
        <v>43983</v>
      </c>
      <c r="DH19" s="225"/>
      <c r="DI19" s="224">
        <v>44013</v>
      </c>
      <c r="DJ19" s="225"/>
      <c r="DK19" s="224">
        <v>44044</v>
      </c>
      <c r="DL19" s="225"/>
      <c r="DM19" s="224">
        <v>44075</v>
      </c>
      <c r="DN19" s="225"/>
      <c r="DO19" s="224">
        <v>44105</v>
      </c>
      <c r="DP19" s="225"/>
      <c r="DQ19" s="224">
        <v>44136</v>
      </c>
      <c r="DR19" s="225"/>
      <c r="DS19" s="224">
        <v>44166</v>
      </c>
      <c r="DT19" s="225"/>
      <c r="DU19" s="107"/>
      <c r="DV19" s="102">
        <v>2021</v>
      </c>
      <c r="DW19" s="224">
        <v>44197</v>
      </c>
      <c r="DX19" s="225"/>
      <c r="DY19" s="224">
        <v>44228</v>
      </c>
      <c r="DZ19" s="225"/>
      <c r="EA19" s="224">
        <v>44256</v>
      </c>
      <c r="EB19" s="225"/>
      <c r="EC19" s="224">
        <v>44287</v>
      </c>
      <c r="ED19" s="225"/>
      <c r="EE19" s="224">
        <v>44317</v>
      </c>
      <c r="EF19" s="225"/>
      <c r="EG19" s="224">
        <v>44348</v>
      </c>
      <c r="EH19" s="225"/>
      <c r="EI19" s="224">
        <v>44378</v>
      </c>
      <c r="EJ19" s="225"/>
      <c r="EK19" s="224">
        <v>44409</v>
      </c>
      <c r="EL19" s="225"/>
      <c r="EM19" s="224">
        <v>44440</v>
      </c>
      <c r="EN19" s="225"/>
      <c r="EO19" s="224">
        <v>44470</v>
      </c>
      <c r="EP19" s="225"/>
      <c r="EQ19" s="224">
        <v>44501</v>
      </c>
      <c r="ER19" s="225"/>
      <c r="ES19" s="224">
        <v>44531</v>
      </c>
      <c r="ET19" s="225"/>
      <c r="EU19" s="107"/>
      <c r="EV19" s="59" t="s">
        <v>121</v>
      </c>
      <c r="EW19" s="13" t="s">
        <v>1</v>
      </c>
      <c r="EX19" s="13" t="s">
        <v>2</v>
      </c>
      <c r="EY19" s="13" t="s">
        <v>131</v>
      </c>
      <c r="FC19" s="46" t="s">
        <v>31</v>
      </c>
    </row>
    <row r="20" spans="1:168" ht="30">
      <c r="B20" s="13" t="s">
        <v>0</v>
      </c>
      <c r="C20" s="13" t="s">
        <v>23</v>
      </c>
      <c r="D20" s="102" t="s">
        <v>125</v>
      </c>
      <c r="E20" s="59" t="s">
        <v>3</v>
      </c>
      <c r="F20" s="64" t="s">
        <v>4</v>
      </c>
      <c r="G20" s="59" t="s">
        <v>3</v>
      </c>
      <c r="H20" s="64" t="s">
        <v>4</v>
      </c>
      <c r="I20" s="59" t="s">
        <v>3</v>
      </c>
      <c r="J20" s="64" t="s">
        <v>4</v>
      </c>
      <c r="K20" s="59" t="s">
        <v>3</v>
      </c>
      <c r="L20" s="64" t="s">
        <v>4</v>
      </c>
      <c r="M20" s="59" t="s">
        <v>3</v>
      </c>
      <c r="N20" s="64" t="s">
        <v>4</v>
      </c>
      <c r="O20" s="59" t="s">
        <v>3</v>
      </c>
      <c r="P20" s="64" t="s">
        <v>4</v>
      </c>
      <c r="Q20" s="59" t="s">
        <v>3</v>
      </c>
      <c r="R20" s="64" t="s">
        <v>4</v>
      </c>
      <c r="S20" s="59" t="s">
        <v>3</v>
      </c>
      <c r="T20" s="64" t="s">
        <v>4</v>
      </c>
      <c r="U20" s="64" t="s">
        <v>126</v>
      </c>
      <c r="V20" s="102"/>
      <c r="W20" s="59" t="s">
        <v>3</v>
      </c>
      <c r="X20" s="64" t="s">
        <v>4</v>
      </c>
      <c r="Y20" s="59" t="s">
        <v>3</v>
      </c>
      <c r="Z20" s="64" t="s">
        <v>4</v>
      </c>
      <c r="AA20" s="59" t="s">
        <v>3</v>
      </c>
      <c r="AB20" s="64" t="s">
        <v>4</v>
      </c>
      <c r="AC20" s="59" t="s">
        <v>3</v>
      </c>
      <c r="AD20" s="64" t="s">
        <v>4</v>
      </c>
      <c r="AE20" s="13" t="s">
        <v>3</v>
      </c>
      <c r="AF20" s="13" t="s">
        <v>4</v>
      </c>
      <c r="AG20" s="13" t="s">
        <v>3</v>
      </c>
      <c r="AH20" s="71" t="s">
        <v>4</v>
      </c>
      <c r="AI20" s="65" t="s">
        <v>3</v>
      </c>
      <c r="AJ20" s="13" t="s">
        <v>4</v>
      </c>
      <c r="AK20" s="13" t="s">
        <v>3</v>
      </c>
      <c r="AL20" s="13" t="s">
        <v>4</v>
      </c>
      <c r="AM20" s="13" t="s">
        <v>3</v>
      </c>
      <c r="AN20" s="13" t="s">
        <v>4</v>
      </c>
      <c r="AO20" s="13" t="s">
        <v>3</v>
      </c>
      <c r="AP20" s="13" t="s">
        <v>4</v>
      </c>
      <c r="AQ20" s="13" t="s">
        <v>3</v>
      </c>
      <c r="AR20" s="13" t="s">
        <v>4</v>
      </c>
      <c r="AS20" s="13" t="s">
        <v>3</v>
      </c>
      <c r="AT20" s="13" t="s">
        <v>4</v>
      </c>
      <c r="AU20" s="108"/>
      <c r="AV20" s="102"/>
      <c r="AW20" s="13" t="s">
        <v>3</v>
      </c>
      <c r="AX20" s="13" t="s">
        <v>4</v>
      </c>
      <c r="AY20" s="13" t="s">
        <v>3</v>
      </c>
      <c r="AZ20" s="13" t="s">
        <v>4</v>
      </c>
      <c r="BA20" s="13" t="s">
        <v>3</v>
      </c>
      <c r="BB20" s="13" t="s">
        <v>4</v>
      </c>
      <c r="BC20" s="13" t="s">
        <v>3</v>
      </c>
      <c r="BD20" s="13" t="s">
        <v>4</v>
      </c>
      <c r="BE20" s="13" t="s">
        <v>3</v>
      </c>
      <c r="BF20" s="13" t="s">
        <v>4</v>
      </c>
      <c r="BG20" s="13" t="s">
        <v>3</v>
      </c>
      <c r="BH20" s="13" t="s">
        <v>4</v>
      </c>
      <c r="BI20" s="65" t="s">
        <v>3</v>
      </c>
      <c r="BJ20" s="13" t="s">
        <v>4</v>
      </c>
      <c r="BK20" s="13" t="s">
        <v>3</v>
      </c>
      <c r="BL20" s="13" t="s">
        <v>4</v>
      </c>
      <c r="BM20" s="13" t="s">
        <v>3</v>
      </c>
      <c r="BN20" s="13" t="s">
        <v>4</v>
      </c>
      <c r="BO20" s="13" t="s">
        <v>3</v>
      </c>
      <c r="BP20" s="13" t="s">
        <v>4</v>
      </c>
      <c r="BQ20" s="13" t="s">
        <v>3</v>
      </c>
      <c r="BR20" s="13" t="s">
        <v>4</v>
      </c>
      <c r="BS20" s="13" t="s">
        <v>3</v>
      </c>
      <c r="BT20" s="13" t="s">
        <v>4</v>
      </c>
      <c r="BU20" s="108"/>
      <c r="BV20" s="102"/>
      <c r="BW20" s="13" t="s">
        <v>3</v>
      </c>
      <c r="BX20" s="13" t="s">
        <v>4</v>
      </c>
      <c r="BY20" s="13" t="s">
        <v>3</v>
      </c>
      <c r="BZ20" s="13" t="s">
        <v>4</v>
      </c>
      <c r="CA20" s="13" t="s">
        <v>3</v>
      </c>
      <c r="CB20" s="13" t="s">
        <v>4</v>
      </c>
      <c r="CC20" s="13" t="s">
        <v>3</v>
      </c>
      <c r="CD20" s="13" t="s">
        <v>4</v>
      </c>
      <c r="CE20" s="13" t="s">
        <v>3</v>
      </c>
      <c r="CF20" s="13" t="s">
        <v>4</v>
      </c>
      <c r="CG20" s="13" t="s">
        <v>3</v>
      </c>
      <c r="CH20" s="13" t="s">
        <v>4</v>
      </c>
      <c r="CI20" s="13" t="s">
        <v>3</v>
      </c>
      <c r="CJ20" s="13" t="s">
        <v>4</v>
      </c>
      <c r="CK20" s="13" t="s">
        <v>3</v>
      </c>
      <c r="CL20" s="13" t="s">
        <v>4</v>
      </c>
      <c r="CM20" s="13" t="s">
        <v>3</v>
      </c>
      <c r="CN20" s="13" t="s">
        <v>4</v>
      </c>
      <c r="CO20" s="13" t="s">
        <v>3</v>
      </c>
      <c r="CP20" s="13" t="s">
        <v>4</v>
      </c>
      <c r="CQ20" s="13" t="s">
        <v>3</v>
      </c>
      <c r="CR20" s="13" t="s">
        <v>4</v>
      </c>
      <c r="CS20" s="13" t="s">
        <v>3</v>
      </c>
      <c r="CT20" s="13" t="s">
        <v>4</v>
      </c>
      <c r="CU20" s="108"/>
      <c r="CV20" s="102"/>
      <c r="CW20" s="13" t="s">
        <v>3</v>
      </c>
      <c r="CX20" s="13" t="s">
        <v>4</v>
      </c>
      <c r="CY20" s="13" t="s">
        <v>3</v>
      </c>
      <c r="CZ20" s="71" t="s">
        <v>4</v>
      </c>
      <c r="DA20" s="65" t="s">
        <v>3</v>
      </c>
      <c r="DB20" s="13" t="s">
        <v>4</v>
      </c>
      <c r="DC20" s="13" t="s">
        <v>3</v>
      </c>
      <c r="DD20" s="13" t="s">
        <v>4</v>
      </c>
      <c r="DE20" s="13" t="s">
        <v>3</v>
      </c>
      <c r="DF20" s="13" t="s">
        <v>4</v>
      </c>
      <c r="DG20" s="13" t="s">
        <v>3</v>
      </c>
      <c r="DH20" s="13" t="s">
        <v>4</v>
      </c>
      <c r="DI20" s="13" t="s">
        <v>3</v>
      </c>
      <c r="DJ20" s="13" t="s">
        <v>4</v>
      </c>
      <c r="DK20" s="13" t="s">
        <v>3</v>
      </c>
      <c r="DL20" s="13" t="s">
        <v>4</v>
      </c>
      <c r="DM20" s="13" t="s">
        <v>3</v>
      </c>
      <c r="DN20" s="13" t="s">
        <v>4</v>
      </c>
      <c r="DO20" s="13" t="s">
        <v>3</v>
      </c>
      <c r="DP20" s="13" t="s">
        <v>4</v>
      </c>
      <c r="DQ20" s="13" t="s">
        <v>3</v>
      </c>
      <c r="DR20" s="13" t="s">
        <v>4</v>
      </c>
      <c r="DS20" s="13" t="s">
        <v>3</v>
      </c>
      <c r="DT20" s="13" t="s">
        <v>4</v>
      </c>
      <c r="DU20" s="108"/>
      <c r="DV20" s="102"/>
      <c r="DW20" s="13" t="s">
        <v>3</v>
      </c>
      <c r="DX20" s="13" t="s">
        <v>4</v>
      </c>
      <c r="DY20" s="13" t="s">
        <v>3</v>
      </c>
      <c r="DZ20" s="13" t="s">
        <v>4</v>
      </c>
      <c r="EA20" s="13" t="s">
        <v>3</v>
      </c>
      <c r="EB20" s="13" t="s">
        <v>4</v>
      </c>
      <c r="EC20" s="13" t="s">
        <v>3</v>
      </c>
      <c r="ED20" s="13" t="s">
        <v>4</v>
      </c>
      <c r="EE20" s="13" t="s">
        <v>3</v>
      </c>
      <c r="EF20" s="13" t="s">
        <v>4</v>
      </c>
      <c r="EG20" s="13" t="s">
        <v>3</v>
      </c>
      <c r="EH20" s="13" t="s">
        <v>4</v>
      </c>
      <c r="EI20" s="13" t="s">
        <v>3</v>
      </c>
      <c r="EJ20" s="13" t="s">
        <v>4</v>
      </c>
      <c r="EK20" s="13" t="s">
        <v>3</v>
      </c>
      <c r="EL20" s="13" t="s">
        <v>4</v>
      </c>
      <c r="EM20" s="13" t="s">
        <v>3</v>
      </c>
      <c r="EN20" s="13" t="s">
        <v>4</v>
      </c>
      <c r="EO20" s="13" t="s">
        <v>3</v>
      </c>
      <c r="EP20" s="13" t="s">
        <v>4</v>
      </c>
      <c r="EQ20" s="13" t="s">
        <v>3</v>
      </c>
      <c r="ER20" s="13" t="s">
        <v>4</v>
      </c>
      <c r="ES20" s="13" t="s">
        <v>3</v>
      </c>
      <c r="ET20" s="13" t="s">
        <v>4</v>
      </c>
      <c r="EU20" s="108"/>
      <c r="EV20" s="102"/>
      <c r="EW20" s="13"/>
      <c r="EX20" s="13"/>
      <c r="EY20" s="12"/>
      <c r="FC20" s="46" t="s">
        <v>48</v>
      </c>
      <c r="FD20" s="46" t="s">
        <v>24</v>
      </c>
      <c r="FE20" s="46" t="s">
        <v>25</v>
      </c>
      <c r="FF20" s="46" t="s">
        <v>26</v>
      </c>
      <c r="FG20" s="46" t="s">
        <v>27</v>
      </c>
      <c r="FH20" s="46" t="s">
        <v>28</v>
      </c>
      <c r="FI20" s="46" t="s">
        <v>29</v>
      </c>
    </row>
    <row r="21" spans="1:168" s="23" customFormat="1">
      <c r="A21" s="30" t="s">
        <v>17</v>
      </c>
      <c r="B21" s="52" t="s">
        <v>43</v>
      </c>
      <c r="C21" s="52">
        <v>742</v>
      </c>
      <c r="D21" s="53"/>
      <c r="E21" s="53">
        <f>SUM(E22,E24)</f>
        <v>0</v>
      </c>
      <c r="F21" s="53">
        <f t="shared" ref="F21:AD21" si="62">SUM(F22,F24)</f>
        <v>0</v>
      </c>
      <c r="G21" s="53">
        <f t="shared" si="62"/>
        <v>0</v>
      </c>
      <c r="H21" s="53">
        <f t="shared" si="62"/>
        <v>0</v>
      </c>
      <c r="I21" s="53">
        <f t="shared" si="62"/>
        <v>0</v>
      </c>
      <c r="J21" s="53">
        <f t="shared" si="62"/>
        <v>0</v>
      </c>
      <c r="K21" s="53">
        <f t="shared" si="62"/>
        <v>198.87</v>
      </c>
      <c r="L21" s="53">
        <f t="shared" si="62"/>
        <v>6.7165027999999998</v>
      </c>
      <c r="M21" s="53">
        <f t="shared" si="62"/>
        <v>265.16000000000003</v>
      </c>
      <c r="N21" s="53">
        <f t="shared" si="62"/>
        <v>8.6123967999999991</v>
      </c>
      <c r="O21" s="53">
        <f t="shared" si="62"/>
        <v>165.58</v>
      </c>
      <c r="P21" s="53">
        <f t="shared" si="62"/>
        <v>5.7644088</v>
      </c>
      <c r="Q21" s="53">
        <f t="shared" si="62"/>
        <v>165.58</v>
      </c>
      <c r="R21" s="53">
        <f t="shared" si="62"/>
        <v>5.7644088</v>
      </c>
      <c r="S21" s="53">
        <f t="shared" si="62"/>
        <v>165.58</v>
      </c>
      <c r="T21" s="53">
        <f t="shared" si="62"/>
        <v>5.7644088</v>
      </c>
      <c r="U21" s="53"/>
      <c r="V21" s="53"/>
      <c r="W21" s="53">
        <f t="shared" si="62"/>
        <v>165.58</v>
      </c>
      <c r="X21" s="53">
        <f t="shared" si="62"/>
        <v>5.7644088</v>
      </c>
      <c r="Y21" s="53">
        <f t="shared" si="62"/>
        <v>202.58</v>
      </c>
      <c r="Z21" s="53">
        <f t="shared" si="62"/>
        <v>6.8226087999999994</v>
      </c>
      <c r="AA21" s="53">
        <f t="shared" si="62"/>
        <v>202.58</v>
      </c>
      <c r="AB21" s="53">
        <f t="shared" si="62"/>
        <v>6.8226087999999994</v>
      </c>
      <c r="AC21" s="53">
        <f t="shared" si="62"/>
        <v>202.58</v>
      </c>
      <c r="AD21" s="53">
        <f t="shared" si="62"/>
        <v>2.01058</v>
      </c>
      <c r="AE21" s="36">
        <f>SUM(AE22:AE24)</f>
        <v>202.88</v>
      </c>
      <c r="AF21" s="34">
        <f t="shared" ref="AF21:AT21" si="63">SUM(AF22:AF24)</f>
        <v>6.8311887999999996</v>
      </c>
      <c r="AG21" s="31">
        <f t="shared" si="63"/>
        <v>202.58</v>
      </c>
      <c r="AH21" s="72">
        <f t="shared" si="63"/>
        <v>6.8226087999999994</v>
      </c>
      <c r="AI21" s="66">
        <f t="shared" si="63"/>
        <v>202.58</v>
      </c>
      <c r="AJ21" s="34">
        <f t="shared" si="63"/>
        <v>6.8226087999999994</v>
      </c>
      <c r="AK21" s="31">
        <f t="shared" si="63"/>
        <v>202.58</v>
      </c>
      <c r="AL21" s="31">
        <f t="shared" si="63"/>
        <v>6.8226087999999994</v>
      </c>
      <c r="AM21" s="31">
        <f t="shared" si="63"/>
        <v>292.12</v>
      </c>
      <c r="AN21" s="31">
        <f t="shared" si="63"/>
        <v>8.6251359999999995</v>
      </c>
      <c r="AO21" s="31">
        <f t="shared" si="63"/>
        <v>331.6</v>
      </c>
      <c r="AP21" s="31">
        <f t="shared" si="63"/>
        <v>8.6251359999999995</v>
      </c>
      <c r="AQ21" s="31">
        <f t="shared" si="63"/>
        <v>331.6</v>
      </c>
      <c r="AR21" s="31">
        <f t="shared" si="63"/>
        <v>8.6251359999999995</v>
      </c>
      <c r="AS21" s="31">
        <f t="shared" si="63"/>
        <v>331.6</v>
      </c>
      <c r="AT21" s="31">
        <f t="shared" si="63"/>
        <v>8.6251359999999995</v>
      </c>
      <c r="AU21" s="31"/>
      <c r="AV21" s="53"/>
      <c r="AW21" s="31">
        <f t="shared" ref="AW21:BT21" si="64">SUM(AW22:AW24)</f>
        <v>331.6</v>
      </c>
      <c r="AX21" s="31">
        <f t="shared" si="64"/>
        <v>8.6251359999999995</v>
      </c>
      <c r="AY21" s="31">
        <f t="shared" si="64"/>
        <v>398.16</v>
      </c>
      <c r="AZ21" s="31">
        <f t="shared" si="64"/>
        <v>8.6244087999999994</v>
      </c>
      <c r="BA21" s="31">
        <f t="shared" si="64"/>
        <v>398.16</v>
      </c>
      <c r="BB21" s="31">
        <f t="shared" si="64"/>
        <v>8.6244087999999994</v>
      </c>
      <c r="BC21" s="31">
        <f t="shared" si="64"/>
        <v>398.16</v>
      </c>
      <c r="BD21" s="31">
        <f t="shared" si="64"/>
        <v>8.7531877999999992</v>
      </c>
      <c r="BE21" s="31">
        <f t="shared" si="64"/>
        <v>398.16</v>
      </c>
      <c r="BF21" s="31">
        <f t="shared" si="64"/>
        <v>8.7531877999999992</v>
      </c>
      <c r="BG21" s="31">
        <f t="shared" si="64"/>
        <v>398.16</v>
      </c>
      <c r="BH21" s="31">
        <f t="shared" si="64"/>
        <v>8.7531877999999992</v>
      </c>
      <c r="BI21" s="66">
        <f t="shared" si="64"/>
        <v>398.16</v>
      </c>
      <c r="BJ21" s="31">
        <f t="shared" si="64"/>
        <v>8.7531877999999992</v>
      </c>
      <c r="BK21" s="31">
        <f t="shared" si="64"/>
        <v>398.16</v>
      </c>
      <c r="BL21" s="31">
        <f t="shared" si="64"/>
        <v>8.7531877999999992</v>
      </c>
      <c r="BM21" s="31">
        <f t="shared" si="64"/>
        <v>398.16</v>
      </c>
      <c r="BN21" s="31">
        <f t="shared" si="64"/>
        <v>8.7531877999999992</v>
      </c>
      <c r="BO21" s="31">
        <f t="shared" si="64"/>
        <v>398.16</v>
      </c>
      <c r="BP21" s="31">
        <f t="shared" si="64"/>
        <v>8.7531877999999992</v>
      </c>
      <c r="BQ21" s="31">
        <f t="shared" si="64"/>
        <v>398.16</v>
      </c>
      <c r="BR21" s="31">
        <f t="shared" si="64"/>
        <v>8.7531877999999992</v>
      </c>
      <c r="BS21" s="31">
        <f t="shared" si="64"/>
        <v>398.16</v>
      </c>
      <c r="BT21" s="31">
        <f t="shared" si="64"/>
        <v>8.7531877999999992</v>
      </c>
      <c r="BU21" s="31"/>
      <c r="BV21" s="53"/>
      <c r="BW21" s="31">
        <f t="shared" ref="BW21:CT21" si="65">SUM(BW22:BW24)</f>
        <v>398.16</v>
      </c>
      <c r="BX21" s="31">
        <f t="shared" si="65"/>
        <v>8.7531877999999992</v>
      </c>
      <c r="BY21" s="31">
        <f t="shared" si="65"/>
        <v>398.16</v>
      </c>
      <c r="BZ21" s="31">
        <f t="shared" si="65"/>
        <v>9.8025577999999989</v>
      </c>
      <c r="CA21" s="31">
        <f t="shared" si="65"/>
        <v>398.16</v>
      </c>
      <c r="CB21" s="31">
        <f t="shared" si="65"/>
        <v>8.7531877999999992</v>
      </c>
      <c r="CC21" s="31">
        <f t="shared" si="65"/>
        <v>398.16</v>
      </c>
      <c r="CD21" s="31">
        <f t="shared" si="65"/>
        <v>8.8846268000000013</v>
      </c>
      <c r="CE21" s="31">
        <f t="shared" si="65"/>
        <v>398.16</v>
      </c>
      <c r="CF21" s="31">
        <f t="shared" si="65"/>
        <v>8.8846268000000013</v>
      </c>
      <c r="CG21" s="31">
        <f t="shared" si="65"/>
        <v>398.16</v>
      </c>
      <c r="CH21" s="31">
        <f t="shared" si="65"/>
        <v>8.8846268000000013</v>
      </c>
      <c r="CI21" s="31">
        <f t="shared" si="65"/>
        <v>398.16</v>
      </c>
      <c r="CJ21" s="31">
        <f t="shared" si="65"/>
        <v>8.8846268000000013</v>
      </c>
      <c r="CK21" s="31">
        <f t="shared" si="65"/>
        <v>398.16</v>
      </c>
      <c r="CL21" s="31">
        <f t="shared" si="65"/>
        <v>8.8846268000000013</v>
      </c>
      <c r="CM21" s="31">
        <f t="shared" si="65"/>
        <v>398.16</v>
      </c>
      <c r="CN21" s="31">
        <f t="shared" si="65"/>
        <v>8.8846268000000013</v>
      </c>
      <c r="CO21" s="31">
        <f t="shared" si="65"/>
        <v>398.16</v>
      </c>
      <c r="CP21" s="31">
        <f t="shared" si="65"/>
        <v>8.8846268000000013</v>
      </c>
      <c r="CQ21" s="31">
        <f t="shared" si="65"/>
        <v>398.16</v>
      </c>
      <c r="CR21" s="31">
        <f t="shared" si="65"/>
        <v>8.8846268000000013</v>
      </c>
      <c r="CS21" s="31">
        <f t="shared" si="65"/>
        <v>398.16</v>
      </c>
      <c r="CT21" s="31">
        <f t="shared" si="65"/>
        <v>8.8846268000000013</v>
      </c>
      <c r="CU21" s="31"/>
      <c r="CV21" s="53"/>
      <c r="CW21" s="31">
        <f>SUM(CW22:CW24)</f>
        <v>398.16</v>
      </c>
      <c r="CX21" s="31">
        <f t="shared" ref="CX21:ET21" si="66">SUM(CX22:CX24)</f>
        <v>8.8846268000000013</v>
      </c>
      <c r="CY21" s="31">
        <f t="shared" si="66"/>
        <v>398.16</v>
      </c>
      <c r="CZ21" s="74">
        <f t="shared" si="66"/>
        <v>8.8846268000000013</v>
      </c>
      <c r="DA21" s="66">
        <f t="shared" si="66"/>
        <v>398.16</v>
      </c>
      <c r="DB21" s="31">
        <f t="shared" si="66"/>
        <v>8.8846268000000013</v>
      </c>
      <c r="DC21" s="31">
        <f t="shared" si="66"/>
        <v>331.87</v>
      </c>
      <c r="DD21" s="31">
        <f t="shared" si="66"/>
        <v>9.0173916000000016</v>
      </c>
      <c r="DE21" s="31">
        <f t="shared" si="66"/>
        <v>331.87</v>
      </c>
      <c r="DF21" s="31">
        <f t="shared" si="66"/>
        <v>9.0173916000000016</v>
      </c>
      <c r="DG21" s="31">
        <f t="shared" si="66"/>
        <v>331.87</v>
      </c>
      <c r="DH21" s="31">
        <f t="shared" si="66"/>
        <v>9.0173916000000016</v>
      </c>
      <c r="DI21" s="31">
        <f t="shared" si="66"/>
        <v>331.87</v>
      </c>
      <c r="DJ21" s="31">
        <f t="shared" si="66"/>
        <v>9.0173916000000016</v>
      </c>
      <c r="DK21" s="31">
        <f t="shared" si="66"/>
        <v>331.87</v>
      </c>
      <c r="DL21" s="31">
        <f t="shared" si="66"/>
        <v>9.0173916000000016</v>
      </c>
      <c r="DM21" s="31">
        <f t="shared" si="66"/>
        <v>331.87</v>
      </c>
      <c r="DN21" s="31">
        <f t="shared" si="66"/>
        <v>9.0173916000000016</v>
      </c>
      <c r="DO21" s="31">
        <f t="shared" si="66"/>
        <v>331.87</v>
      </c>
      <c r="DP21" s="31">
        <f t="shared" si="66"/>
        <v>9.0173916000000016</v>
      </c>
      <c r="DQ21" s="31">
        <f t="shared" si="66"/>
        <v>331.87</v>
      </c>
      <c r="DR21" s="31">
        <f t="shared" si="66"/>
        <v>9.0173916000000016</v>
      </c>
      <c r="DS21" s="31">
        <f t="shared" si="66"/>
        <v>331.87</v>
      </c>
      <c r="DT21" s="31">
        <f t="shared" si="66"/>
        <v>9.0173916000000016</v>
      </c>
      <c r="DU21" s="31"/>
      <c r="DV21" s="53"/>
      <c r="DW21" s="31">
        <f t="shared" si="66"/>
        <v>331.87</v>
      </c>
      <c r="DX21" s="31">
        <f t="shared" si="66"/>
        <v>9.0173916000000016</v>
      </c>
      <c r="DY21" s="31">
        <f t="shared" si="66"/>
        <v>331.87</v>
      </c>
      <c r="DZ21" s="31">
        <f t="shared" si="66"/>
        <v>9.0173916000000016</v>
      </c>
      <c r="EA21" s="31">
        <f t="shared" si="66"/>
        <v>331.87</v>
      </c>
      <c r="EB21" s="31">
        <f t="shared" si="66"/>
        <v>9.0173916000000016</v>
      </c>
      <c r="EC21" s="31">
        <f t="shared" si="66"/>
        <v>265.58000000000004</v>
      </c>
      <c r="ED21" s="31">
        <f t="shared" si="66"/>
        <v>9.1528122000000014</v>
      </c>
      <c r="EE21" s="31">
        <f t="shared" si="66"/>
        <v>265.58000000000004</v>
      </c>
      <c r="EF21" s="31">
        <f t="shared" si="66"/>
        <v>9.1528122000000014</v>
      </c>
      <c r="EG21" s="31">
        <f t="shared" si="66"/>
        <v>265.58000000000004</v>
      </c>
      <c r="EH21" s="31">
        <f t="shared" si="66"/>
        <v>9.1528122000000014</v>
      </c>
      <c r="EI21" s="31">
        <f t="shared" si="66"/>
        <v>265.58000000000004</v>
      </c>
      <c r="EJ21" s="31">
        <f t="shared" si="66"/>
        <v>9.1528122000000014</v>
      </c>
      <c r="EK21" s="31">
        <f t="shared" si="66"/>
        <v>265.58000000000004</v>
      </c>
      <c r="EL21" s="31">
        <f t="shared" si="66"/>
        <v>9.1528122000000014</v>
      </c>
      <c r="EM21" s="31">
        <f t="shared" si="66"/>
        <v>265.58000000000004</v>
      </c>
      <c r="EN21" s="31">
        <f t="shared" si="66"/>
        <v>9.1528122000000014</v>
      </c>
      <c r="EO21" s="31">
        <f t="shared" si="66"/>
        <v>265.58000000000004</v>
      </c>
      <c r="EP21" s="31">
        <f t="shared" si="66"/>
        <v>9.1528122000000014</v>
      </c>
      <c r="EQ21" s="31">
        <f t="shared" si="66"/>
        <v>265.58000000000004</v>
      </c>
      <c r="ER21" s="31">
        <f t="shared" si="66"/>
        <v>9.1528122000000014</v>
      </c>
      <c r="ES21" s="31">
        <f t="shared" si="66"/>
        <v>265.58000000000004</v>
      </c>
      <c r="ET21" s="31">
        <f t="shared" si="66"/>
        <v>9.1528122000000014</v>
      </c>
      <c r="EU21" s="31"/>
      <c r="EV21" s="53"/>
      <c r="EW21" s="60" t="e">
        <f>SUM(AE21,AG21,AI21,AK21,AM21,AO21,AQ21,AS21,AW21,AY21,BA21,BC21,BE21,BG21,BI21,BK21,BM21,BO21,BQ21,BS21,BW21,BY21,CA21,CC21,CE21,CG21,CI21,CK21,CM21,CO21,CQ21,CS21,CW21,CY21,DA21,DC21,DE21,DG21,DI21,DK21,DM21,DO21,DQ21,DS21,DW21,DY21,EA21,EC21,EE21,EG21,EI21,EK21,EM21,EO21,EQ21,ES21,#REF!,#REF!,#REF!,#REF!,#REF!,#REF!,#REF!,#REF!,#REF!,#REF!,#REF!,#REF!,#REF!,#REF!,#REF!,#REF!,#REF!,#REF!,#REF!,#REF!,#REF!,#REF!,#REF!,#REF!,#REF!,#REF!,#REF!,#REF!,#REF!,#REF!,#REF!,#REF!,#REF!,#REF!,AC21,AA21,Y21,W21,S21,Q21,O21,M21,K21,I21,G21,E21)</f>
        <v>#REF!</v>
      </c>
      <c r="EX21" s="61" t="e">
        <f>SUM(AF21,AH21,AJ21,AL21,AN21,AP21,AR21,AT21,AX21,AZ21,BB21,BD21,BF21,BH21,BJ21,BL21,BN21,BP21,BR21,BT21,BX21,BZ21,CB21,CD21,CF21,CH21,CJ21,CL21,CN21,CP21,CR21,CT21,CX21,CZ21,DB21,DD21,DF21,DH21,DJ21,DL21,DN21,DP21,DR21,DT21,DX21,DZ21,EB21,ED21,EF21,EH21,EJ21,EL21,EN21,EP21,ER21,ET21,#REF!,#REF!,#REF!,#REF!,#REF!,#REF!,#REF!,#REF!,#REF!,#REF!,#REF!,#REF!,#REF!,#REF!,#REF!,#REF!,#REF!,#REF!,#REF!,#REF!,#REF!,#REF!,#REF!,#REF!,#REF!,#REF!,#REF!,#REF!,#REF!,#REF!,#REF!,#REF!,#REF!,#REF!,AD21,AB21,Z21,X21,T21,R21,P21,N21,L21,J21,H21,F21)</f>
        <v>#REF!</v>
      </c>
      <c r="EY21" s="34"/>
      <c r="FB21" s="27"/>
      <c r="FC21" s="28"/>
      <c r="FD21" s="28"/>
      <c r="FE21" s="28"/>
      <c r="FF21" s="28"/>
      <c r="FG21" s="28"/>
      <c r="FH21" s="28"/>
      <c r="FI21" s="28"/>
      <c r="FJ21" s="28"/>
      <c r="FK21" s="28"/>
      <c r="FL21" s="28"/>
    </row>
    <row r="22" spans="1:168">
      <c r="A22" s="19"/>
      <c r="B22" s="1" t="s">
        <v>106</v>
      </c>
      <c r="C22" s="1"/>
      <c r="D22" s="109">
        <f>SUM(E22,G22,I22,K22,M22,O22,Q22,S22)/132.58/12</f>
        <v>0.41666666666666669</v>
      </c>
      <c r="E22" s="54"/>
      <c r="F22" s="35">
        <f>E22*FC12</f>
        <v>0</v>
      </c>
      <c r="G22" s="54"/>
      <c r="H22" s="35">
        <f>G22*FC12</f>
        <v>0</v>
      </c>
      <c r="I22" s="54"/>
      <c r="J22" s="35">
        <f>I22*FC12</f>
        <v>0</v>
      </c>
      <c r="K22" s="54">
        <f>132.58</f>
        <v>132.58000000000001</v>
      </c>
      <c r="L22" s="35">
        <f>K22*FC12</f>
        <v>4.8206087999999996</v>
      </c>
      <c r="M22" s="54">
        <v>132.58000000000001</v>
      </c>
      <c r="N22" s="35">
        <f>M22*FC12</f>
        <v>4.8206087999999996</v>
      </c>
      <c r="O22" s="54">
        <v>132.58000000000001</v>
      </c>
      <c r="P22" s="35">
        <f>O22*FC12</f>
        <v>4.8206087999999996</v>
      </c>
      <c r="Q22" s="54">
        <v>132.58000000000001</v>
      </c>
      <c r="R22" s="35">
        <f>Q22*FC12</f>
        <v>4.8206087999999996</v>
      </c>
      <c r="S22" s="54">
        <v>132.58000000000001</v>
      </c>
      <c r="T22" s="35">
        <f>S22*FC12</f>
        <v>4.8206087999999996</v>
      </c>
      <c r="U22" s="35">
        <f>D22*FD24</f>
        <v>51.666666666666671</v>
      </c>
      <c r="V22" s="109">
        <f>SUM(W22,Y22,AA22,AC22,AE22,AG22,AI22,AK22,AM22,AO22,AQ22,AS22)/132.58/12</f>
        <v>1.0000502841051941</v>
      </c>
      <c r="W22" s="54">
        <v>132.58000000000001</v>
      </c>
      <c r="X22" s="35">
        <f>W22*FC12</f>
        <v>4.8206087999999996</v>
      </c>
      <c r="Y22" s="54">
        <v>132.58000000000001</v>
      </c>
      <c r="Z22" s="35">
        <f>Y22*FC12</f>
        <v>4.8206087999999996</v>
      </c>
      <c r="AA22" s="54">
        <v>132.58000000000001</v>
      </c>
      <c r="AB22" s="35">
        <f>AA22*FC12</f>
        <v>4.8206087999999996</v>
      </c>
      <c r="AC22" s="54">
        <v>132.58000000000001</v>
      </c>
      <c r="AD22" s="35">
        <f>AC22*FA12</f>
        <v>0</v>
      </c>
      <c r="AE22" s="37">
        <v>132.58000000000001</v>
      </c>
      <c r="AF22" s="35">
        <f>AE22*FC12</f>
        <v>4.8206087999999996</v>
      </c>
      <c r="AG22" s="37">
        <v>132.58000000000001</v>
      </c>
      <c r="AH22" s="73">
        <f>AG22*FC12</f>
        <v>4.8206087999999996</v>
      </c>
      <c r="AI22" s="68">
        <v>132.58000000000001</v>
      </c>
      <c r="AJ22" s="35">
        <f>AI22*FC12</f>
        <v>4.8206087999999996</v>
      </c>
      <c r="AK22" s="37">
        <v>132.58000000000001</v>
      </c>
      <c r="AL22" s="2">
        <f>AK22*FC12</f>
        <v>4.8206087999999996</v>
      </c>
      <c r="AM22" s="37">
        <v>132.6</v>
      </c>
      <c r="AN22" s="2">
        <f>AM22*FC12</f>
        <v>4.8213359999999996</v>
      </c>
      <c r="AO22" s="37">
        <v>132.6</v>
      </c>
      <c r="AP22" s="2">
        <f>AO22*FC12</f>
        <v>4.8213359999999996</v>
      </c>
      <c r="AQ22" s="37">
        <v>132.6</v>
      </c>
      <c r="AR22" s="2">
        <f>AQ22*FC12</f>
        <v>4.8213359999999996</v>
      </c>
      <c r="AS22" s="37">
        <v>132.6</v>
      </c>
      <c r="AT22" s="2">
        <f>AS22*FC12</f>
        <v>4.8213359999999996</v>
      </c>
      <c r="AU22" s="2">
        <f>V22*FE24</f>
        <v>124.00623522904408</v>
      </c>
      <c r="AV22" s="109">
        <f>SUM(AW22,AY22,BA22,BC22,BE22,BG22,BI22,BK22,BM22,BO22,BQ22,BS22)/132.58/12</f>
        <v>1.0000125710262984</v>
      </c>
      <c r="AW22" s="37">
        <v>132.6</v>
      </c>
      <c r="AX22" s="2">
        <f>AW22*FC12</f>
        <v>4.8213359999999996</v>
      </c>
      <c r="AY22" s="37">
        <f>132.58</f>
        <v>132.58000000000001</v>
      </c>
      <c r="AZ22" s="2">
        <f>AY22*FC12</f>
        <v>4.8206087999999996</v>
      </c>
      <c r="BA22" s="37">
        <f>132.58</f>
        <v>132.58000000000001</v>
      </c>
      <c r="BB22" s="2">
        <f>BA22*FC12</f>
        <v>4.8206087999999996</v>
      </c>
      <c r="BC22" s="37">
        <f>132.58</f>
        <v>132.58000000000001</v>
      </c>
      <c r="BD22" s="2">
        <f>BC22*FD12</f>
        <v>4.8935278000000002</v>
      </c>
      <c r="BE22" s="37">
        <f>132.58</f>
        <v>132.58000000000001</v>
      </c>
      <c r="BF22" s="2">
        <f>BE22*FD12</f>
        <v>4.8935278000000002</v>
      </c>
      <c r="BG22" s="37">
        <f>132.58</f>
        <v>132.58000000000001</v>
      </c>
      <c r="BH22" s="2">
        <f>BG22*FD12</f>
        <v>4.8935278000000002</v>
      </c>
      <c r="BI22" s="37">
        <f>132.58</f>
        <v>132.58000000000001</v>
      </c>
      <c r="BJ22" s="2">
        <f>BI22*FD12</f>
        <v>4.8935278000000002</v>
      </c>
      <c r="BK22" s="37">
        <f>132.58</f>
        <v>132.58000000000001</v>
      </c>
      <c r="BL22" s="2">
        <f>BK22*FD12</f>
        <v>4.8935278000000002</v>
      </c>
      <c r="BM22" s="37">
        <f>132.58</f>
        <v>132.58000000000001</v>
      </c>
      <c r="BN22" s="2">
        <f>BM22*FD12</f>
        <v>4.8935278000000002</v>
      </c>
      <c r="BO22" s="37">
        <f>132.58</f>
        <v>132.58000000000001</v>
      </c>
      <c r="BP22" s="2">
        <f>BO22*FD12</f>
        <v>4.8935278000000002</v>
      </c>
      <c r="BQ22" s="37">
        <f>132.58</f>
        <v>132.58000000000001</v>
      </c>
      <c r="BR22" s="2">
        <f>BQ22*FD12</f>
        <v>4.8935278000000002</v>
      </c>
      <c r="BS22" s="37">
        <f>132.58</f>
        <v>132.58000000000001</v>
      </c>
      <c r="BT22" s="2">
        <f>BS22*FD12</f>
        <v>4.8935278000000002</v>
      </c>
      <c r="BU22" s="2">
        <f>AV22*FF24</f>
        <v>124.00155880726099</v>
      </c>
      <c r="BV22" s="109">
        <f>SUM(BW22,BY22,CA22,CC22,CE22,CG22,CI22,CK22,CM22,CO22,CQ22,CS22)/132.58/12</f>
        <v>0.99999999999999989</v>
      </c>
      <c r="BW22" s="37">
        <f>132.58</f>
        <v>132.58000000000001</v>
      </c>
      <c r="BX22" s="2">
        <f>BW22*FD12</f>
        <v>4.8935278000000002</v>
      </c>
      <c r="BY22" s="37">
        <f>132.58</f>
        <v>132.58000000000001</v>
      </c>
      <c r="BZ22" s="2">
        <f>BY22*FD12</f>
        <v>4.8935278000000002</v>
      </c>
      <c r="CA22" s="37">
        <f>132.58</f>
        <v>132.58000000000001</v>
      </c>
      <c r="CB22" s="2">
        <f>CA22*FD12</f>
        <v>4.8935278000000002</v>
      </c>
      <c r="CC22" s="37">
        <f>132.58</f>
        <v>132.58000000000001</v>
      </c>
      <c r="CD22" s="2">
        <f>CC22*FE12</f>
        <v>4.9664468000000008</v>
      </c>
      <c r="CE22" s="37">
        <f>132.58</f>
        <v>132.58000000000001</v>
      </c>
      <c r="CF22" s="2">
        <f>CE22*FE12</f>
        <v>4.9664468000000008</v>
      </c>
      <c r="CG22" s="37">
        <f>132.58</f>
        <v>132.58000000000001</v>
      </c>
      <c r="CH22" s="2">
        <f>CG22*FE12</f>
        <v>4.9664468000000008</v>
      </c>
      <c r="CI22" s="37">
        <f>132.58</f>
        <v>132.58000000000001</v>
      </c>
      <c r="CJ22" s="2">
        <f>CI22*FE12</f>
        <v>4.9664468000000008</v>
      </c>
      <c r="CK22" s="37">
        <f>132.58</f>
        <v>132.58000000000001</v>
      </c>
      <c r="CL22" s="2">
        <f>CK22*FE12</f>
        <v>4.9664468000000008</v>
      </c>
      <c r="CM22" s="37">
        <f>132.58</f>
        <v>132.58000000000001</v>
      </c>
      <c r="CN22" s="2">
        <f>CM22*FE12</f>
        <v>4.9664468000000008</v>
      </c>
      <c r="CO22" s="37">
        <f>132.58</f>
        <v>132.58000000000001</v>
      </c>
      <c r="CP22" s="2">
        <f>CO22*FE12</f>
        <v>4.9664468000000008</v>
      </c>
      <c r="CQ22" s="37">
        <f>132.58</f>
        <v>132.58000000000001</v>
      </c>
      <c r="CR22" s="2">
        <f>CQ22*FE12</f>
        <v>4.9664468000000008</v>
      </c>
      <c r="CS22" s="37">
        <f>132.58</f>
        <v>132.58000000000001</v>
      </c>
      <c r="CT22" s="2">
        <f>CS22*FE12</f>
        <v>4.9664468000000008</v>
      </c>
      <c r="CU22" s="2">
        <f>BV22*FG24</f>
        <v>123.99999999999999</v>
      </c>
      <c r="CV22" s="109">
        <f>SUM(CW22,CY22,DA22,DC22,DE22,DG22,DI22,DK22,DM22,DO22,DQ22,DS22)/132.58/12</f>
        <v>0.99999999999999989</v>
      </c>
      <c r="CW22" s="37">
        <f>132.58</f>
        <v>132.58000000000001</v>
      </c>
      <c r="CX22" s="2">
        <f>CW22*FE12</f>
        <v>4.9664468000000008</v>
      </c>
      <c r="CY22" s="37">
        <f>132.58</f>
        <v>132.58000000000001</v>
      </c>
      <c r="CZ22" s="77">
        <f>CY22*FE12</f>
        <v>4.9664468000000008</v>
      </c>
      <c r="DA22" s="68">
        <f>132.58</f>
        <v>132.58000000000001</v>
      </c>
      <c r="DB22" s="2">
        <f>DA22*FE12</f>
        <v>4.9664468000000008</v>
      </c>
      <c r="DC22" s="68">
        <f>132.58</f>
        <v>132.58000000000001</v>
      </c>
      <c r="DD22" s="2">
        <f>DC22*FF12</f>
        <v>5.0406916000000015</v>
      </c>
      <c r="DE22" s="68">
        <f>132.58</f>
        <v>132.58000000000001</v>
      </c>
      <c r="DF22" s="2">
        <f>DE22*FF12</f>
        <v>5.0406916000000015</v>
      </c>
      <c r="DG22" s="68">
        <f>132.58</f>
        <v>132.58000000000001</v>
      </c>
      <c r="DH22" s="2">
        <f>DG22*FF12</f>
        <v>5.0406916000000015</v>
      </c>
      <c r="DI22" s="68">
        <f>132.58</f>
        <v>132.58000000000001</v>
      </c>
      <c r="DJ22" s="2">
        <f>DI22*FF12</f>
        <v>5.0406916000000015</v>
      </c>
      <c r="DK22" s="68">
        <f>132.58</f>
        <v>132.58000000000001</v>
      </c>
      <c r="DL22" s="2">
        <f>DK22*FF12</f>
        <v>5.0406916000000015</v>
      </c>
      <c r="DM22" s="68">
        <f>132.58</f>
        <v>132.58000000000001</v>
      </c>
      <c r="DN22" s="2">
        <f>DM22*FF12</f>
        <v>5.0406916000000015</v>
      </c>
      <c r="DO22" s="68">
        <f>132.58</f>
        <v>132.58000000000001</v>
      </c>
      <c r="DP22" s="2">
        <f>DO22*FF12</f>
        <v>5.0406916000000015</v>
      </c>
      <c r="DQ22" s="68">
        <f>132.58</f>
        <v>132.58000000000001</v>
      </c>
      <c r="DR22" s="2">
        <f>DQ22*FF12</f>
        <v>5.0406916000000015</v>
      </c>
      <c r="DS22" s="68">
        <f>132.58</f>
        <v>132.58000000000001</v>
      </c>
      <c r="DT22" s="2">
        <f>DS22*FF12</f>
        <v>5.0406916000000015</v>
      </c>
      <c r="DU22" s="2">
        <f>CV22*FH24</f>
        <v>123.99999999999999</v>
      </c>
      <c r="DV22" s="109">
        <f>SUM(DW22,DY22,EA22,EC22,EE22,EG22,EI22,EK22,EM22,EO22,EQ22,ES22)/132.58/12</f>
        <v>0.99999999999999989</v>
      </c>
      <c r="DW22" s="37">
        <f>132.58</f>
        <v>132.58000000000001</v>
      </c>
      <c r="DX22" s="2">
        <f>DW22*FF12</f>
        <v>5.0406916000000015</v>
      </c>
      <c r="DY22" s="37">
        <f>132.58</f>
        <v>132.58000000000001</v>
      </c>
      <c r="DZ22" s="2">
        <f>DY22*FF12</f>
        <v>5.0406916000000015</v>
      </c>
      <c r="EA22" s="37">
        <f>132.58</f>
        <v>132.58000000000001</v>
      </c>
      <c r="EB22" s="2">
        <f>EA22*FF12</f>
        <v>5.0406916000000015</v>
      </c>
      <c r="EC22" s="37">
        <f>132.58</f>
        <v>132.58000000000001</v>
      </c>
      <c r="ED22" s="2">
        <f>EC22*FG12</f>
        <v>5.1162622000000013</v>
      </c>
      <c r="EE22" s="37">
        <f>132.58</f>
        <v>132.58000000000001</v>
      </c>
      <c r="EF22" s="2">
        <f>EE22*FG12</f>
        <v>5.1162622000000013</v>
      </c>
      <c r="EG22" s="37">
        <f>132.58</f>
        <v>132.58000000000001</v>
      </c>
      <c r="EH22" s="2">
        <f>EG22*FG12</f>
        <v>5.1162622000000013</v>
      </c>
      <c r="EI22" s="37">
        <f>132.58</f>
        <v>132.58000000000001</v>
      </c>
      <c r="EJ22" s="2">
        <f>EI22*FG12</f>
        <v>5.1162622000000013</v>
      </c>
      <c r="EK22" s="37">
        <f>132.58</f>
        <v>132.58000000000001</v>
      </c>
      <c r="EL22" s="2">
        <f>EK22*FG12</f>
        <v>5.1162622000000013</v>
      </c>
      <c r="EM22" s="37">
        <f>132.58</f>
        <v>132.58000000000001</v>
      </c>
      <c r="EN22" s="2">
        <f>EM22*FG12</f>
        <v>5.1162622000000013</v>
      </c>
      <c r="EO22" s="37">
        <f>132.58</f>
        <v>132.58000000000001</v>
      </c>
      <c r="EP22" s="2">
        <f>EO22*FG12</f>
        <v>5.1162622000000013</v>
      </c>
      <c r="EQ22" s="37">
        <f>132.58</f>
        <v>132.58000000000001</v>
      </c>
      <c r="ER22" s="2">
        <f>EQ22*FG12</f>
        <v>5.1162622000000013</v>
      </c>
      <c r="ES22" s="37">
        <f>132.58</f>
        <v>132.58000000000001</v>
      </c>
      <c r="ET22" s="2">
        <f>ES22*FG12</f>
        <v>5.1162622000000013</v>
      </c>
      <c r="EU22" s="2">
        <f>DV22*FI24</f>
        <v>123.99999999999999</v>
      </c>
      <c r="EV22" s="109">
        <f>SUM(DV22,CV22,BV22,AV22,V22,D22)</f>
        <v>5.4167295217981595</v>
      </c>
      <c r="EW22" s="60" t="e">
        <f>SUM(AE22,AG22,AI22,AK22,AM22,AO22,AQ22,AS22,AW22,AY22,BA22,BC22,BE22,BG22,BI22,BK22,BM22,BO22,BQ22,BS22,BW22,BY22,CA22,CC22,CE22,CG22,CI22,CK22,CM22,CO22,CQ22,CS22,CW22,CY22,DA22,DC22,DE22,DG22,DI22,DK22,DM22,DO22,DQ22,DS22,DW22,DY22,EA22,EC22,EE22,EG22,EI22,EK22,EM22,EO22,EQ22,ES22,#REF!,#REF!,#REF!,#REF!,#REF!,#REF!,#REF!,#REF!,#REF!,#REF!,#REF!,#REF!,#REF!,#REF!,#REF!,#REF!,#REF!,#REF!,#REF!,#REF!,#REF!,#REF!,#REF!,#REF!,#REF!,#REF!,#REF!,#REF!,#REF!,#REF!,#REF!,#REF!,#REF!,#REF!,AC22,AA22,Y22,W22,S22,Q22,O22,M22,K22,I22,G22,E22)</f>
        <v>#REF!</v>
      </c>
      <c r="EX22" s="61" t="e">
        <f>SUM(AF22,AH22,AJ22,AL22,AN22,AP22,AR22,AT22,AX22,AZ22,BB22,BD22,BF22,BH22,BJ22,BL22,BN22,BP22,BR22,BT22,BX22,BZ22,CB22,CD22,CF22,CH22,CJ22,CL22,CN22,CP22,CR22,CT22,CX22,CZ22,DB22,DD22,DF22,DH22,DJ22,DL22,DN22,DP22,DR22,DT22,DX22,DZ22,EB22,ED22,EF22,EH22,EJ22,EL22,EN22,EP22,ER22,ET22,#REF!,#REF!,#REF!,#REF!,#REF!,#REF!,#REF!,#REF!,#REF!,#REF!,#REF!,#REF!,#REF!,#REF!,#REF!,#REF!,#REF!,#REF!,#REF!,#REF!,#REF!,#REF!,#REF!,#REF!,#REF!,#REF!,#REF!,#REF!,#REF!,#REF!,#REF!,#REF!,#REF!,#REF!,AD22,AB22,Z22,X22,T22,R22,P22,N22,L22,J22,H22,F22)</f>
        <v>#REF!</v>
      </c>
      <c r="EY22" s="34">
        <f>EU22+DU22+CU22+BU22+AU22+U22</f>
        <v>671.67446070297171</v>
      </c>
      <c r="FB22" s="24"/>
      <c r="FC22" s="29" t="s">
        <v>51</v>
      </c>
      <c r="FD22" s="29">
        <v>162</v>
      </c>
      <c r="FE22" s="29">
        <v>162</v>
      </c>
      <c r="FF22" s="29">
        <v>162</v>
      </c>
      <c r="FG22" s="29">
        <v>162</v>
      </c>
      <c r="FH22" s="29">
        <v>162</v>
      </c>
      <c r="FI22" s="29">
        <v>162</v>
      </c>
      <c r="FJ22" s="29"/>
      <c r="FK22" s="29"/>
      <c r="FL22" s="29"/>
    </row>
    <row r="23" spans="1:168">
      <c r="A23" s="19"/>
      <c r="B23" s="1" t="s">
        <v>107</v>
      </c>
      <c r="C23" s="1"/>
      <c r="D23" s="109">
        <f>SUM(E23,G23,I23,K23,M23,O23,Q23,S23)/132.58/12</f>
        <v>8.3333333333333329E-2</v>
      </c>
      <c r="E23" s="54"/>
      <c r="F23" s="35"/>
      <c r="G23" s="54"/>
      <c r="H23" s="35"/>
      <c r="I23" s="54"/>
      <c r="J23" s="35"/>
      <c r="K23" s="54">
        <f>132.58</f>
        <v>132.58000000000001</v>
      </c>
      <c r="L23" s="35"/>
      <c r="M23" s="54"/>
      <c r="N23" s="35"/>
      <c r="O23" s="54"/>
      <c r="P23" s="35"/>
      <c r="Q23" s="54"/>
      <c r="R23" s="35"/>
      <c r="S23" s="54"/>
      <c r="T23" s="35"/>
      <c r="U23" s="35">
        <f>D23*FD24</f>
        <v>10.333333333333332</v>
      </c>
      <c r="V23" s="109">
        <v>0.1</v>
      </c>
      <c r="W23" s="54"/>
      <c r="X23" s="35"/>
      <c r="Y23" s="54"/>
      <c r="Z23" s="35"/>
      <c r="AA23" s="54"/>
      <c r="AB23" s="35"/>
      <c r="AC23" s="54"/>
      <c r="AD23" s="35"/>
      <c r="AE23" s="37"/>
      <c r="AF23" s="35"/>
      <c r="AG23" s="37"/>
      <c r="AH23" s="73"/>
      <c r="AI23" s="68"/>
      <c r="AJ23" s="35"/>
      <c r="AK23" s="37"/>
      <c r="AL23" s="2"/>
      <c r="AM23" s="37">
        <f>132.6*0.2</f>
        <v>26.52</v>
      </c>
      <c r="AN23" s="2"/>
      <c r="AO23" s="37">
        <f>132*0.5</f>
        <v>66</v>
      </c>
      <c r="AP23" s="2"/>
      <c r="AQ23" s="37">
        <v>66</v>
      </c>
      <c r="AR23" s="2"/>
      <c r="AS23" s="37">
        <v>66</v>
      </c>
      <c r="AT23" s="2"/>
      <c r="AU23" s="2">
        <f>V23*FE25</f>
        <v>4.6177000000000001</v>
      </c>
      <c r="AV23" s="109">
        <f t="shared" ref="AV23:AV43" si="67">SUM(AW23,AY23,BA23,BC23,BE23,BG23,BI23,BK23,BM23,BO23,BQ23,BS23)/132.58/12</f>
        <v>0.95815105345200369</v>
      </c>
      <c r="AW23" s="37">
        <v>66</v>
      </c>
      <c r="AX23" s="2"/>
      <c r="AY23" s="37">
        <v>132.58000000000001</v>
      </c>
      <c r="AZ23" s="2"/>
      <c r="BA23" s="37">
        <v>132.58000000000001</v>
      </c>
      <c r="BB23" s="2"/>
      <c r="BC23" s="37">
        <v>132.58000000000001</v>
      </c>
      <c r="BD23" s="2"/>
      <c r="BE23" s="37">
        <v>132.58000000000001</v>
      </c>
      <c r="BF23" s="2"/>
      <c r="BG23" s="37">
        <v>132.58000000000001</v>
      </c>
      <c r="BH23" s="2"/>
      <c r="BI23" s="37">
        <v>132.58000000000001</v>
      </c>
      <c r="BJ23" s="2"/>
      <c r="BK23" s="37">
        <v>132.58000000000001</v>
      </c>
      <c r="BL23" s="2"/>
      <c r="BM23" s="37">
        <v>132.58000000000001</v>
      </c>
      <c r="BN23" s="2"/>
      <c r="BO23" s="37">
        <v>132.58000000000001</v>
      </c>
      <c r="BP23" s="2"/>
      <c r="BQ23" s="37">
        <v>132.58000000000001</v>
      </c>
      <c r="BR23" s="2"/>
      <c r="BS23" s="37">
        <v>132.58000000000001</v>
      </c>
      <c r="BT23" s="2"/>
      <c r="BU23" s="2">
        <f>AV23*FF24</f>
        <v>118.81073062804846</v>
      </c>
      <c r="BV23" s="109">
        <v>0.5</v>
      </c>
      <c r="BW23" s="37">
        <v>132.58000000000001</v>
      </c>
      <c r="BX23" s="2"/>
      <c r="BY23" s="37">
        <v>132.58000000000001</v>
      </c>
      <c r="BZ23" s="2"/>
      <c r="CA23" s="37">
        <v>132.58000000000001</v>
      </c>
      <c r="CB23" s="2"/>
      <c r="CC23" s="37">
        <v>132.58000000000001</v>
      </c>
      <c r="CD23" s="2"/>
      <c r="CE23" s="37">
        <v>132.58000000000001</v>
      </c>
      <c r="CF23" s="2"/>
      <c r="CG23" s="37">
        <v>132.58000000000001</v>
      </c>
      <c r="CH23" s="2"/>
      <c r="CI23" s="37">
        <v>132.58000000000001</v>
      </c>
      <c r="CJ23" s="2"/>
      <c r="CK23" s="37">
        <v>132.58000000000001</v>
      </c>
      <c r="CL23" s="2"/>
      <c r="CM23" s="37">
        <v>132.58000000000001</v>
      </c>
      <c r="CN23" s="2"/>
      <c r="CO23" s="37">
        <v>132.58000000000001</v>
      </c>
      <c r="CP23" s="2"/>
      <c r="CQ23" s="37">
        <v>132.58000000000001</v>
      </c>
      <c r="CR23" s="2"/>
      <c r="CS23" s="37">
        <v>132.58000000000001</v>
      </c>
      <c r="CT23" s="2"/>
      <c r="CU23" s="2">
        <f>BV23*FG24</f>
        <v>62</v>
      </c>
      <c r="CV23" s="109">
        <v>0.5</v>
      </c>
      <c r="CW23" s="37">
        <v>132.58000000000001</v>
      </c>
      <c r="CX23" s="2"/>
      <c r="CY23" s="37">
        <v>132.58000000000001</v>
      </c>
      <c r="CZ23" s="77"/>
      <c r="DA23" s="37">
        <v>132.58000000000001</v>
      </c>
      <c r="DB23" s="2"/>
      <c r="DC23" s="37">
        <f>132.58*0.5</f>
        <v>66.290000000000006</v>
      </c>
      <c r="DD23" s="2"/>
      <c r="DE23" s="37">
        <f>132.58*0.5</f>
        <v>66.290000000000006</v>
      </c>
      <c r="DF23" s="2"/>
      <c r="DG23" s="37">
        <f>132.58*0.5</f>
        <v>66.290000000000006</v>
      </c>
      <c r="DH23" s="2"/>
      <c r="DI23" s="37">
        <f>132.58*0.5</f>
        <v>66.290000000000006</v>
      </c>
      <c r="DJ23" s="2"/>
      <c r="DK23" s="37">
        <f>132.58*0.5</f>
        <v>66.290000000000006</v>
      </c>
      <c r="DL23" s="2"/>
      <c r="DM23" s="37">
        <f>132.58*0.5</f>
        <v>66.290000000000006</v>
      </c>
      <c r="DN23" s="2"/>
      <c r="DO23" s="37">
        <f>132.58*0.5</f>
        <v>66.290000000000006</v>
      </c>
      <c r="DP23" s="2"/>
      <c r="DQ23" s="37">
        <f>132.58*0.5</f>
        <v>66.290000000000006</v>
      </c>
      <c r="DR23" s="2"/>
      <c r="DS23" s="37">
        <f>132.58*0.5</f>
        <v>66.290000000000006</v>
      </c>
      <c r="DT23" s="2"/>
      <c r="DU23" s="2">
        <f>CV23*FH24</f>
        <v>62</v>
      </c>
      <c r="DV23" s="109">
        <v>0.1</v>
      </c>
      <c r="DW23" s="37">
        <f>132.58/2</f>
        <v>66.290000000000006</v>
      </c>
      <c r="DX23" s="2"/>
      <c r="DY23" s="37">
        <f>132.58/2</f>
        <v>66.290000000000006</v>
      </c>
      <c r="DZ23" s="2"/>
      <c r="EA23" s="37">
        <f>132.58/2</f>
        <v>66.290000000000006</v>
      </c>
      <c r="EB23" s="2"/>
      <c r="EC23" s="37"/>
      <c r="ED23" s="2"/>
      <c r="EE23" s="37"/>
      <c r="EF23" s="2"/>
      <c r="EG23" s="37"/>
      <c r="EH23" s="2"/>
      <c r="EI23" s="37"/>
      <c r="EJ23" s="2"/>
      <c r="EK23" s="37"/>
      <c r="EL23" s="2"/>
      <c r="EM23" s="37"/>
      <c r="EN23" s="2"/>
      <c r="EO23" s="37"/>
      <c r="EP23" s="2"/>
      <c r="EQ23" s="37"/>
      <c r="ER23" s="2"/>
      <c r="ES23" s="37"/>
      <c r="ET23" s="2"/>
      <c r="EU23" s="2">
        <f>DV23*FI24</f>
        <v>12.4</v>
      </c>
      <c r="EV23" s="109">
        <f t="shared" ref="EV23:EV25" si="68">SUM(DV23,CV23,BV23,AV23,V23,D23)</f>
        <v>2.2414843867853373</v>
      </c>
      <c r="EW23" s="60"/>
      <c r="EX23" s="61"/>
      <c r="EY23" s="34">
        <f t="shared" ref="EY23:EY44" si="69">EU23+DU23+CU23+BU23+AU23+U23</f>
        <v>270.16176396138178</v>
      </c>
      <c r="FB23" s="24"/>
      <c r="FC23" s="29" t="s">
        <v>52</v>
      </c>
      <c r="FD23" s="29">
        <v>162</v>
      </c>
      <c r="FE23" s="29">
        <v>162</v>
      </c>
      <c r="FF23" s="29">
        <v>162</v>
      </c>
      <c r="FG23" s="29">
        <v>162</v>
      </c>
      <c r="FH23" s="29">
        <v>162</v>
      </c>
      <c r="FI23" s="29">
        <v>162</v>
      </c>
      <c r="FJ23" s="29"/>
      <c r="FK23" s="29"/>
      <c r="FL23" s="29"/>
    </row>
    <row r="24" spans="1:168">
      <c r="A24" s="19"/>
      <c r="B24" s="1" t="s">
        <v>108</v>
      </c>
      <c r="C24" s="1"/>
      <c r="D24" s="109">
        <f>SUM(E24,G24,I24,K24,M24,O24,Q24,S24)/132.58/12</f>
        <v>0.18722658017800572</v>
      </c>
      <c r="E24" s="54"/>
      <c r="F24" s="2">
        <f>E24*FC13</f>
        <v>0</v>
      </c>
      <c r="G24" s="54"/>
      <c r="H24" s="2">
        <f>G24*FC13</f>
        <v>0</v>
      </c>
      <c r="I24" s="54"/>
      <c r="J24" s="2">
        <f>I24*FC13</f>
        <v>0</v>
      </c>
      <c r="K24" s="54">
        <f>132.58/2</f>
        <v>66.290000000000006</v>
      </c>
      <c r="L24" s="2">
        <f>K24*FC13</f>
        <v>1.8958940000000002</v>
      </c>
      <c r="M24" s="54">
        <v>132.58000000000001</v>
      </c>
      <c r="N24" s="2">
        <f>M24*FC13</f>
        <v>3.7917880000000004</v>
      </c>
      <c r="O24" s="54">
        <v>33</v>
      </c>
      <c r="P24" s="2">
        <f>O24*FC13</f>
        <v>0.94379999999999997</v>
      </c>
      <c r="Q24" s="54">
        <v>33</v>
      </c>
      <c r="R24" s="2">
        <f>Q24*FC13</f>
        <v>0.94379999999999997</v>
      </c>
      <c r="S24" s="54">
        <v>33</v>
      </c>
      <c r="T24" s="2">
        <f>S24*FC13</f>
        <v>0.94379999999999997</v>
      </c>
      <c r="U24" s="2">
        <f>D24*FD25</f>
        <v>8.5178732651983697</v>
      </c>
      <c r="V24" s="109">
        <f t="shared" ref="V23:V43" si="70">SUM(W24,Y24,AA24,AC24,AE24,AG24,AI24,AK24,AM24,AO24,AQ24,AS24)/132.58/12</f>
        <v>0.66331020264494389</v>
      </c>
      <c r="W24" s="54">
        <v>33</v>
      </c>
      <c r="X24" s="2">
        <f>W24*FC13</f>
        <v>0.94379999999999997</v>
      </c>
      <c r="Y24" s="54">
        <v>70</v>
      </c>
      <c r="Z24" s="2">
        <f>Y24*FC13</f>
        <v>2.0020000000000002</v>
      </c>
      <c r="AA24" s="54">
        <v>70</v>
      </c>
      <c r="AB24" s="2">
        <f>AA24*FC13</f>
        <v>2.0020000000000002</v>
      </c>
      <c r="AC24" s="54">
        <v>70</v>
      </c>
      <c r="AD24" s="54">
        <v>2.01058</v>
      </c>
      <c r="AE24" s="37">
        <v>70.3</v>
      </c>
      <c r="AF24" s="35">
        <f>AE24*FC13</f>
        <v>2.01058</v>
      </c>
      <c r="AG24" s="2">
        <v>70</v>
      </c>
      <c r="AH24" s="73">
        <f>AG24*FC13</f>
        <v>2.0020000000000002</v>
      </c>
      <c r="AI24" s="67">
        <v>70</v>
      </c>
      <c r="AJ24" s="35">
        <f>AI24*FC13</f>
        <v>2.0020000000000002</v>
      </c>
      <c r="AK24" s="2">
        <v>70</v>
      </c>
      <c r="AL24" s="2">
        <f>AK24*FC13</f>
        <v>2.0020000000000002</v>
      </c>
      <c r="AM24" s="2">
        <v>133</v>
      </c>
      <c r="AN24" s="2">
        <f>AM24*FC13</f>
        <v>3.8037999999999998</v>
      </c>
      <c r="AO24" s="2">
        <v>133</v>
      </c>
      <c r="AP24" s="2">
        <f>AO24*FC13</f>
        <v>3.8037999999999998</v>
      </c>
      <c r="AQ24" s="2">
        <v>133</v>
      </c>
      <c r="AR24" s="2">
        <f>AQ24*FC13</f>
        <v>3.8037999999999998</v>
      </c>
      <c r="AS24" s="2">
        <v>133</v>
      </c>
      <c r="AT24" s="2">
        <f>AS24*FC13</f>
        <v>3.8037999999999998</v>
      </c>
      <c r="AU24" s="2">
        <f>V24*FE25</f>
        <v>30.629675227535575</v>
      </c>
      <c r="AV24" s="109">
        <f t="shared" si="67"/>
        <v>1.0031678986272439</v>
      </c>
      <c r="AW24" s="2">
        <v>133</v>
      </c>
      <c r="AX24" s="2">
        <f>AW24*FC13</f>
        <v>3.8037999999999998</v>
      </c>
      <c r="AY24" s="2">
        <v>133</v>
      </c>
      <c r="AZ24" s="2">
        <f>AY24*FC13</f>
        <v>3.8037999999999998</v>
      </c>
      <c r="BA24" s="2">
        <v>133</v>
      </c>
      <c r="BB24" s="2">
        <f>BA24*FC13</f>
        <v>3.8037999999999998</v>
      </c>
      <c r="BC24" s="2">
        <v>133</v>
      </c>
      <c r="BD24" s="2">
        <f>BC24*FD13</f>
        <v>3.8596599999999999</v>
      </c>
      <c r="BE24" s="2">
        <v>133</v>
      </c>
      <c r="BF24" s="2">
        <f>BE24*FD13</f>
        <v>3.8596599999999999</v>
      </c>
      <c r="BG24" s="2">
        <v>133</v>
      </c>
      <c r="BH24" s="2">
        <f>BG24*FD13</f>
        <v>3.8596599999999999</v>
      </c>
      <c r="BI24" s="67">
        <v>133</v>
      </c>
      <c r="BJ24" s="2">
        <f>BI24*FD13</f>
        <v>3.8596599999999999</v>
      </c>
      <c r="BK24" s="2">
        <v>133</v>
      </c>
      <c r="BL24" s="2">
        <f>BK24*FD13</f>
        <v>3.8596599999999999</v>
      </c>
      <c r="BM24" s="2">
        <v>133</v>
      </c>
      <c r="BN24" s="2">
        <f>BM24*FD13</f>
        <v>3.8596599999999999</v>
      </c>
      <c r="BO24" s="2">
        <v>133</v>
      </c>
      <c r="BP24" s="2">
        <f>BO24*FD13</f>
        <v>3.8596599999999999</v>
      </c>
      <c r="BQ24" s="2">
        <v>133</v>
      </c>
      <c r="BR24" s="2">
        <f>BQ24*FD13</f>
        <v>3.8596599999999999</v>
      </c>
      <c r="BS24" s="2">
        <v>133</v>
      </c>
      <c r="BT24" s="2">
        <f>BS24*FD13</f>
        <v>3.8596599999999999</v>
      </c>
      <c r="BU24" s="2">
        <f>AV24*FF25</f>
        <v>47.018479408658919</v>
      </c>
      <c r="BV24" s="109">
        <f t="shared" ref="BV23:BV43" si="71">SUM(BW24,BY24,CA24,CC24,CE24,CG24,CI24,CK24,CM24,CO24,CQ24,CS24)/132.58/12</f>
        <v>1.0031678986272439</v>
      </c>
      <c r="BW24" s="2">
        <v>133</v>
      </c>
      <c r="BX24" s="2">
        <f>BW24*FD13</f>
        <v>3.8596599999999999</v>
      </c>
      <c r="BY24" s="2">
        <v>133</v>
      </c>
      <c r="BZ24" s="2">
        <f>BY24*FD12</f>
        <v>4.9090299999999996</v>
      </c>
      <c r="CA24" s="2">
        <v>133</v>
      </c>
      <c r="CB24" s="2">
        <f>CA24*FD13</f>
        <v>3.8596599999999999</v>
      </c>
      <c r="CC24" s="2">
        <v>133</v>
      </c>
      <c r="CD24" s="2">
        <f>CC24*FE13</f>
        <v>3.91818</v>
      </c>
      <c r="CE24" s="2">
        <v>133</v>
      </c>
      <c r="CF24" s="2">
        <f>CE24*FE13</f>
        <v>3.91818</v>
      </c>
      <c r="CG24" s="2">
        <v>133</v>
      </c>
      <c r="CH24" s="2">
        <f>CG24*FE13</f>
        <v>3.91818</v>
      </c>
      <c r="CI24" s="2">
        <v>133</v>
      </c>
      <c r="CJ24" s="2">
        <f>CI24*FE13</f>
        <v>3.91818</v>
      </c>
      <c r="CK24" s="2">
        <v>133</v>
      </c>
      <c r="CL24" s="2">
        <f>CK24*FE13</f>
        <v>3.91818</v>
      </c>
      <c r="CM24" s="2">
        <v>133</v>
      </c>
      <c r="CN24" s="2">
        <f>CM24*FE13</f>
        <v>3.91818</v>
      </c>
      <c r="CO24" s="2">
        <v>133</v>
      </c>
      <c r="CP24" s="2">
        <f>CO24*FE13</f>
        <v>3.91818</v>
      </c>
      <c r="CQ24" s="2">
        <v>133</v>
      </c>
      <c r="CR24" s="2">
        <f>CQ24*FE13</f>
        <v>3.91818</v>
      </c>
      <c r="CS24" s="2">
        <v>133</v>
      </c>
      <c r="CT24" s="2">
        <f>CS24*FE13</f>
        <v>3.91818</v>
      </c>
      <c r="CU24" s="2">
        <f>BV24*FG25</f>
        <v>47.723706441393873</v>
      </c>
      <c r="CV24" s="109">
        <f t="shared" ref="CV23:CV43" si="72">SUM(CW24,CY24,DA24,DC24,DE24,DG24,DI24,DK24,DM24,DO24,DQ24,DS24)/132.58/12</f>
        <v>1.0031678986272439</v>
      </c>
      <c r="CW24" s="2">
        <v>133</v>
      </c>
      <c r="CX24" s="2">
        <f>CW24*FE13</f>
        <v>3.91818</v>
      </c>
      <c r="CY24" s="2">
        <v>133</v>
      </c>
      <c r="CZ24" s="77">
        <f>CY24*FE13</f>
        <v>3.91818</v>
      </c>
      <c r="DA24" s="67">
        <v>133</v>
      </c>
      <c r="DB24" s="2">
        <f>DA24*FE13</f>
        <v>3.91818</v>
      </c>
      <c r="DC24" s="2">
        <v>133</v>
      </c>
      <c r="DD24" s="2">
        <f>DC24*FF13</f>
        <v>3.9767000000000001</v>
      </c>
      <c r="DE24" s="2">
        <v>133</v>
      </c>
      <c r="DF24" s="2">
        <f>DE24*FF13</f>
        <v>3.9767000000000001</v>
      </c>
      <c r="DG24" s="2">
        <v>133</v>
      </c>
      <c r="DH24" s="2">
        <f>DG24*FF13</f>
        <v>3.9767000000000001</v>
      </c>
      <c r="DI24" s="2">
        <v>133</v>
      </c>
      <c r="DJ24" s="2">
        <f>DI24*FF13</f>
        <v>3.9767000000000001</v>
      </c>
      <c r="DK24" s="2">
        <v>133</v>
      </c>
      <c r="DL24" s="2">
        <f>DK24*FF13</f>
        <v>3.9767000000000001</v>
      </c>
      <c r="DM24" s="2">
        <v>133</v>
      </c>
      <c r="DN24" s="2">
        <f>DM24*FF13</f>
        <v>3.9767000000000001</v>
      </c>
      <c r="DO24" s="2">
        <v>133</v>
      </c>
      <c r="DP24" s="2">
        <f>DO24*FF13</f>
        <v>3.9767000000000001</v>
      </c>
      <c r="DQ24" s="2">
        <v>133</v>
      </c>
      <c r="DR24" s="2">
        <f>DQ24*FF13</f>
        <v>3.9767000000000001</v>
      </c>
      <c r="DS24" s="2">
        <v>133</v>
      </c>
      <c r="DT24" s="2">
        <f>DS24*FF13</f>
        <v>3.9767000000000001</v>
      </c>
      <c r="DU24" s="2">
        <f>CV24*FH25</f>
        <v>48.439968321013723</v>
      </c>
      <c r="DV24" s="109">
        <f t="shared" ref="DV23:DV43" si="73">SUM(DW24,DY24,EA24,EC24,EE24,EG24,EI24,EK24,EM24,EO24,EQ24,ES24)/132.58/12</f>
        <v>1.0031678986272439</v>
      </c>
      <c r="DW24" s="2">
        <v>133</v>
      </c>
      <c r="DX24" s="2">
        <f>DW24*FF13</f>
        <v>3.9767000000000001</v>
      </c>
      <c r="DY24" s="2">
        <v>133</v>
      </c>
      <c r="DZ24" s="2">
        <f>DY24*FF13</f>
        <v>3.9767000000000001</v>
      </c>
      <c r="EA24" s="2">
        <v>133</v>
      </c>
      <c r="EB24" s="2">
        <f>EA24*FF13</f>
        <v>3.9767000000000001</v>
      </c>
      <c r="EC24" s="2">
        <v>133</v>
      </c>
      <c r="ED24" s="2">
        <f>EC24*FG13</f>
        <v>4.0365500000000001</v>
      </c>
      <c r="EE24" s="2">
        <v>133</v>
      </c>
      <c r="EF24" s="2">
        <f>EE24*FG13</f>
        <v>4.0365500000000001</v>
      </c>
      <c r="EG24" s="2">
        <v>133</v>
      </c>
      <c r="EH24" s="2">
        <f>EG24*FG13</f>
        <v>4.0365500000000001</v>
      </c>
      <c r="EI24" s="2">
        <v>133</v>
      </c>
      <c r="EJ24" s="2">
        <f>EI24*FG13</f>
        <v>4.0365500000000001</v>
      </c>
      <c r="EK24" s="2">
        <v>133</v>
      </c>
      <c r="EL24" s="2">
        <f>EK24*FG13</f>
        <v>4.0365500000000001</v>
      </c>
      <c r="EM24" s="2">
        <f>133</f>
        <v>133</v>
      </c>
      <c r="EN24" s="2">
        <f>EM24*FG13</f>
        <v>4.0365500000000001</v>
      </c>
      <c r="EO24" s="2">
        <f>133</f>
        <v>133</v>
      </c>
      <c r="EP24" s="2">
        <f>EO24*FG13</f>
        <v>4.0365500000000001</v>
      </c>
      <c r="EQ24" s="2">
        <f>133</f>
        <v>133</v>
      </c>
      <c r="ER24" s="2">
        <f>EQ24*FG13</f>
        <v>4.0365500000000001</v>
      </c>
      <c r="ES24" s="2">
        <f>133</f>
        <v>133</v>
      </c>
      <c r="ET24" s="2">
        <f>ES24*FG13</f>
        <v>4.0365500000000001</v>
      </c>
      <c r="EU24" s="2">
        <f>DV24*FI25</f>
        <v>49.166261879619853</v>
      </c>
      <c r="EV24" s="109">
        <f t="shared" si="68"/>
        <v>4.863208377331925</v>
      </c>
      <c r="EW24" s="60" t="e">
        <f>SUM(AE24,AG24,AI24,AK24,AM24,AO24,AQ24,AS24,AW24,AY24,BA24,BC24,BE24,BG24,BI24,BK24,BM24,BO24,BQ24,BS24,BW24,BY24,CA24,CC24,CE24,CG24,CI24,CK24,CM24,CO24,CQ24,CS24,CW24,CY24,DA24,DC24,DE24,DG24,DI24,DK24,DM24,DO24,DQ24,DS24,DW24,DY24,EA24,EC24,EE24,EG24,EI24,EK24,EM24,EO24,EQ24,ES24,#REF!,#REF!,#REF!,#REF!,#REF!,#REF!,#REF!,#REF!,#REF!,#REF!,#REF!,#REF!,#REF!,#REF!,#REF!,#REF!,#REF!,#REF!,#REF!,#REF!,#REF!,#REF!,#REF!,#REF!,#REF!,#REF!,#REF!,#REF!,#REF!,#REF!,#REF!,#REF!,#REF!,#REF!,AC24,AA24,Y24,W24,S24,Q24,O24,M24,K24,I24,G24,E24)</f>
        <v>#REF!</v>
      </c>
      <c r="EX24" s="61" t="e">
        <f>SUM(AF24,AH24,AJ24,AL24,AN24,AP24,AR24,AT24,AX24,AZ24,BB24,BD24,BF24,BH24,BJ24,BL24,BN24,BP24,BR24,BT24,BX24,BZ24,CB24,CD24,CF24,CH24,CJ24,CL24,CN24,CP24,CR24,CT24,CX24,CZ24,DB24,DD24,DF24,DH24,DJ24,DL24,DN24,DP24,DR24,DT24,DX24,DZ24,EB24,ED24,EF24,EH24,EJ24,EL24,EN24,EP24,ER24,ET24,#REF!,#REF!,#REF!,#REF!,#REF!,#REF!,#REF!,#REF!,#REF!,#REF!,#REF!,#REF!,#REF!,#REF!,#REF!,#REF!,#REF!,#REF!,#REF!,#REF!,#REF!,#REF!,#REF!,#REF!,#REF!,#REF!,#REF!,#REF!,#REF!,#REF!,#REF!,#REF!,#REF!,#REF!,AD24,AB24,Z24,X24,T24,R24,P24,N24,L24,J24,H24,F24)</f>
        <v>#REF!</v>
      </c>
      <c r="EY24" s="34">
        <f t="shared" si="69"/>
        <v>231.49596454342034</v>
      </c>
      <c r="FB24" s="24"/>
      <c r="FC24" s="29" t="s">
        <v>50</v>
      </c>
      <c r="FD24" s="29">
        <v>124</v>
      </c>
      <c r="FE24" s="29">
        <v>124</v>
      </c>
      <c r="FF24" s="29">
        <v>124</v>
      </c>
      <c r="FG24" s="29">
        <v>124</v>
      </c>
      <c r="FH24" s="29">
        <v>124</v>
      </c>
      <c r="FI24" s="29">
        <v>124</v>
      </c>
      <c r="FJ24" s="29"/>
      <c r="FK24" s="29"/>
      <c r="FL24" s="29"/>
    </row>
    <row r="25" spans="1:168">
      <c r="A25" s="19"/>
      <c r="B25" s="1" t="s">
        <v>120</v>
      </c>
      <c r="C25" s="1"/>
      <c r="D25" s="109">
        <f>SUM(E25,G25,I25,K25,M25,O25,Q25,S25)/132.58/12</f>
        <v>0</v>
      </c>
      <c r="E25" s="54"/>
      <c r="F25" s="2"/>
      <c r="G25" s="54"/>
      <c r="H25" s="2"/>
      <c r="I25" s="54"/>
      <c r="J25" s="2"/>
      <c r="K25" s="54"/>
      <c r="L25" s="2"/>
      <c r="M25" s="54"/>
      <c r="N25" s="2"/>
      <c r="O25" s="54"/>
      <c r="P25" s="2"/>
      <c r="Q25" s="54"/>
      <c r="R25" s="2"/>
      <c r="S25" s="54"/>
      <c r="T25" s="2"/>
      <c r="U25" s="2">
        <f>D25*FD25</f>
        <v>0</v>
      </c>
      <c r="V25" s="109">
        <f t="shared" si="70"/>
        <v>0</v>
      </c>
      <c r="W25" s="54"/>
      <c r="X25" s="2"/>
      <c r="Y25" s="54"/>
      <c r="Z25" s="2"/>
      <c r="AA25" s="54"/>
      <c r="AB25" s="2"/>
      <c r="AC25" s="54"/>
      <c r="AD25" s="54"/>
      <c r="AE25" s="37"/>
      <c r="AF25" s="35"/>
      <c r="AG25" s="2"/>
      <c r="AH25" s="73"/>
      <c r="AI25" s="67"/>
      <c r="AJ25" s="35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>
        <f>V25*FE25</f>
        <v>0</v>
      </c>
      <c r="AV25" s="109">
        <f t="shared" si="67"/>
        <v>0</v>
      </c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67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>
        <f>AV25*FF25</f>
        <v>0</v>
      </c>
      <c r="BV25" s="109">
        <f t="shared" si="71"/>
        <v>0</v>
      </c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>
        <f>BV25*FG25</f>
        <v>0</v>
      </c>
      <c r="CV25" s="109">
        <f t="shared" si="72"/>
        <v>0</v>
      </c>
      <c r="CW25" s="2"/>
      <c r="CX25" s="2"/>
      <c r="CY25" s="2"/>
      <c r="CZ25" s="77"/>
      <c r="DA25" s="67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>
        <f>CV25*FH25</f>
        <v>0</v>
      </c>
      <c r="DV25" s="109">
        <f t="shared" si="73"/>
        <v>6.6877859908482926E-2</v>
      </c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>
        <f>EM24*0.2</f>
        <v>26.6</v>
      </c>
      <c r="EN25" s="2"/>
      <c r="EO25" s="2">
        <f>EO24*0.2</f>
        <v>26.6</v>
      </c>
      <c r="EP25" s="2"/>
      <c r="EQ25" s="2">
        <f>EQ24*0.2</f>
        <v>26.6</v>
      </c>
      <c r="ER25" s="2"/>
      <c r="ES25" s="2">
        <f>ES24*0.2</f>
        <v>26.6</v>
      </c>
      <c r="ET25" s="2"/>
      <c r="EU25" s="2"/>
      <c r="EV25" s="109">
        <f t="shared" si="68"/>
        <v>6.6877859908482926E-2</v>
      </c>
      <c r="EW25" s="60"/>
      <c r="EX25" s="61"/>
      <c r="EY25" s="34">
        <f t="shared" si="69"/>
        <v>0</v>
      </c>
      <c r="FB25" s="24"/>
      <c r="FC25" s="29" t="s">
        <v>47</v>
      </c>
      <c r="FD25" s="29">
        <v>45.494999999999997</v>
      </c>
      <c r="FE25" s="29">
        <v>46.177</v>
      </c>
      <c r="FF25" s="29">
        <v>46.87</v>
      </c>
      <c r="FG25" s="29">
        <v>47.573</v>
      </c>
      <c r="FH25" s="29">
        <v>48.286999999999999</v>
      </c>
      <c r="FI25" s="29">
        <v>49.011000000000003</v>
      </c>
      <c r="FJ25" s="29"/>
      <c r="FK25" s="29"/>
      <c r="FL25" s="29"/>
    </row>
    <row r="26" spans="1:168" s="23" customFormat="1">
      <c r="A26" s="30" t="s">
        <v>17</v>
      </c>
      <c r="B26" s="31" t="s">
        <v>44</v>
      </c>
      <c r="C26" s="31">
        <v>81.650000000000006</v>
      </c>
      <c r="D26" s="109"/>
      <c r="E26" s="53">
        <f>SUM(E27:E28)</f>
        <v>0</v>
      </c>
      <c r="F26" s="53">
        <f t="shared" ref="F26:AD26" si="74">SUM(F27:F28)</f>
        <v>0</v>
      </c>
      <c r="G26" s="53">
        <f t="shared" si="74"/>
        <v>0</v>
      </c>
      <c r="H26" s="53">
        <f t="shared" si="74"/>
        <v>0</v>
      </c>
      <c r="I26" s="53">
        <f t="shared" si="74"/>
        <v>0</v>
      </c>
      <c r="J26" s="53">
        <f t="shared" si="74"/>
        <v>0</v>
      </c>
      <c r="K26" s="53">
        <f t="shared" si="74"/>
        <v>0</v>
      </c>
      <c r="L26" s="53">
        <f t="shared" si="74"/>
        <v>0</v>
      </c>
      <c r="M26" s="53">
        <f t="shared" si="74"/>
        <v>0</v>
      </c>
      <c r="N26" s="53">
        <f t="shared" si="74"/>
        <v>0</v>
      </c>
      <c r="O26" s="53">
        <f t="shared" si="74"/>
        <v>0</v>
      </c>
      <c r="P26" s="53">
        <f t="shared" si="74"/>
        <v>0</v>
      </c>
      <c r="Q26" s="53">
        <f t="shared" si="74"/>
        <v>0</v>
      </c>
      <c r="R26" s="53">
        <f t="shared" si="74"/>
        <v>0</v>
      </c>
      <c r="S26" s="53">
        <f t="shared" si="74"/>
        <v>0</v>
      </c>
      <c r="T26" s="53">
        <f t="shared" si="74"/>
        <v>0</v>
      </c>
      <c r="U26" s="53"/>
      <c r="V26" s="109"/>
      <c r="W26" s="53">
        <f t="shared" si="74"/>
        <v>0</v>
      </c>
      <c r="X26" s="53">
        <f t="shared" si="74"/>
        <v>0</v>
      </c>
      <c r="Y26" s="53">
        <f t="shared" si="74"/>
        <v>10</v>
      </c>
      <c r="Z26" s="53">
        <f t="shared" si="74"/>
        <v>0.28600000000000003</v>
      </c>
      <c r="AA26" s="53">
        <f t="shared" si="74"/>
        <v>0</v>
      </c>
      <c r="AB26" s="53">
        <f t="shared" si="74"/>
        <v>0</v>
      </c>
      <c r="AC26" s="53">
        <f t="shared" si="74"/>
        <v>10</v>
      </c>
      <c r="AD26" s="53">
        <f t="shared" si="74"/>
        <v>2.01058</v>
      </c>
      <c r="AE26" s="36">
        <f>SUM(AE27:AE28)</f>
        <v>202.88</v>
      </c>
      <c r="AF26" s="34" t="e">
        <f t="shared" ref="AF26:CW26" si="75">SUM(AF27:AF28)</f>
        <v>#REF!</v>
      </c>
      <c r="AG26" s="31">
        <f t="shared" si="75"/>
        <v>0</v>
      </c>
      <c r="AH26" s="72">
        <f t="shared" si="75"/>
        <v>0</v>
      </c>
      <c r="AI26" s="66">
        <v>70.3</v>
      </c>
      <c r="AJ26" s="34">
        <f t="shared" si="75"/>
        <v>0</v>
      </c>
      <c r="AK26" s="31">
        <f t="shared" si="75"/>
        <v>0</v>
      </c>
      <c r="AL26" s="31">
        <f t="shared" si="75"/>
        <v>0</v>
      </c>
      <c r="AM26" s="31">
        <f>SUM(AM27:AM28)</f>
        <v>0</v>
      </c>
      <c r="AN26" s="31">
        <f t="shared" si="75"/>
        <v>0</v>
      </c>
      <c r="AO26" s="31">
        <f t="shared" si="75"/>
        <v>13.258000000000003</v>
      </c>
      <c r="AP26" s="31">
        <f t="shared" si="75"/>
        <v>0.48206088000000002</v>
      </c>
      <c r="AQ26" s="31">
        <f t="shared" si="75"/>
        <v>13.258000000000003</v>
      </c>
      <c r="AR26" s="31">
        <f t="shared" si="75"/>
        <v>0.48206088000000002</v>
      </c>
      <c r="AS26" s="31">
        <f t="shared" si="75"/>
        <v>13.258000000000003</v>
      </c>
      <c r="AT26" s="31">
        <f t="shared" si="75"/>
        <v>0.48206088000000002</v>
      </c>
      <c r="AU26" s="31"/>
      <c r="AV26" s="109"/>
      <c r="AW26" s="31">
        <f t="shared" si="75"/>
        <v>13.258000000000003</v>
      </c>
      <c r="AX26" s="31">
        <f t="shared" si="75"/>
        <v>0.48206088000000002</v>
      </c>
      <c r="AY26" s="31">
        <f t="shared" si="75"/>
        <v>13.258000000000003</v>
      </c>
      <c r="AZ26" s="31">
        <f t="shared" si="75"/>
        <v>0.48206088000000002</v>
      </c>
      <c r="BA26" s="31">
        <f t="shared" si="75"/>
        <v>13.258000000000003</v>
      </c>
      <c r="BB26" s="31">
        <f t="shared" si="75"/>
        <v>0.48206088000000002</v>
      </c>
      <c r="BC26" s="31">
        <f t="shared" si="75"/>
        <v>33.145000000000003</v>
      </c>
      <c r="BD26" s="31">
        <f t="shared" si="75"/>
        <v>1.2233819500000001</v>
      </c>
      <c r="BE26" s="31">
        <f t="shared" si="75"/>
        <v>33.145000000000003</v>
      </c>
      <c r="BF26" s="31">
        <f t="shared" si="75"/>
        <v>1.2233819500000001</v>
      </c>
      <c r="BG26" s="31">
        <f t="shared" si="75"/>
        <v>33.145000000000003</v>
      </c>
      <c r="BH26" s="31">
        <f t="shared" si="75"/>
        <v>1.2233819500000001</v>
      </c>
      <c r="BI26" s="66">
        <f t="shared" si="75"/>
        <v>33.145000000000003</v>
      </c>
      <c r="BJ26" s="31">
        <f t="shared" si="75"/>
        <v>1.2233819500000001</v>
      </c>
      <c r="BK26" s="31">
        <f t="shared" si="75"/>
        <v>33.145000000000003</v>
      </c>
      <c r="BL26" s="31">
        <f t="shared" si="75"/>
        <v>1.2233819500000001</v>
      </c>
      <c r="BM26" s="31">
        <f t="shared" si="75"/>
        <v>33.145000000000003</v>
      </c>
      <c r="BN26" s="31">
        <f t="shared" si="75"/>
        <v>1.2233819500000001</v>
      </c>
      <c r="BO26" s="31">
        <f t="shared" si="75"/>
        <v>33.145000000000003</v>
      </c>
      <c r="BP26" s="31">
        <f t="shared" si="75"/>
        <v>1.2233819500000001</v>
      </c>
      <c r="BQ26" s="31">
        <f t="shared" si="75"/>
        <v>33.145000000000003</v>
      </c>
      <c r="BR26" s="31">
        <f t="shared" si="75"/>
        <v>1.2233819500000001</v>
      </c>
      <c r="BS26" s="31">
        <f t="shared" si="75"/>
        <v>33.145000000000003</v>
      </c>
      <c r="BT26" s="31">
        <f t="shared" si="75"/>
        <v>1.2233819500000001</v>
      </c>
      <c r="BU26" s="31"/>
      <c r="BV26" s="109"/>
      <c r="BW26" s="31">
        <f t="shared" si="75"/>
        <v>33.145000000000003</v>
      </c>
      <c r="BX26" s="31">
        <f t="shared" si="75"/>
        <v>1.2233819500000001</v>
      </c>
      <c r="BY26" s="31">
        <f t="shared" si="75"/>
        <v>33.145000000000003</v>
      </c>
      <c r="BZ26" s="31" t="e">
        <f t="shared" si="75"/>
        <v>#REF!</v>
      </c>
      <c r="CA26" s="31">
        <f t="shared" si="75"/>
        <v>33.145000000000003</v>
      </c>
      <c r="CB26" s="31">
        <f t="shared" si="75"/>
        <v>1.2233819500000001</v>
      </c>
      <c r="CC26" s="31">
        <f t="shared" si="75"/>
        <v>66.290000000000006</v>
      </c>
      <c r="CD26" s="31">
        <f t="shared" si="75"/>
        <v>2.4832234000000004</v>
      </c>
      <c r="CE26" s="31">
        <f t="shared" si="75"/>
        <v>67.290000000000006</v>
      </c>
      <c r="CF26" s="31">
        <f t="shared" si="75"/>
        <v>2.5126834000000002</v>
      </c>
      <c r="CG26" s="31">
        <f t="shared" si="75"/>
        <v>67.290000000000006</v>
      </c>
      <c r="CH26" s="31">
        <f t="shared" si="75"/>
        <v>2.5126834000000002</v>
      </c>
      <c r="CI26" s="31">
        <f t="shared" si="75"/>
        <v>67.290000000000006</v>
      </c>
      <c r="CJ26" s="31">
        <f t="shared" si="75"/>
        <v>2.5126834000000002</v>
      </c>
      <c r="CK26" s="31">
        <f t="shared" si="75"/>
        <v>67.290000000000006</v>
      </c>
      <c r="CL26" s="31">
        <f t="shared" si="75"/>
        <v>2.5126834000000002</v>
      </c>
      <c r="CM26" s="31">
        <f t="shared" si="75"/>
        <v>67.290000000000006</v>
      </c>
      <c r="CN26" s="31">
        <f t="shared" si="75"/>
        <v>2.5126834000000002</v>
      </c>
      <c r="CO26" s="31">
        <f t="shared" si="75"/>
        <v>67.290000000000006</v>
      </c>
      <c r="CP26" s="31">
        <f t="shared" si="75"/>
        <v>2.5126834000000002</v>
      </c>
      <c r="CQ26" s="31">
        <f t="shared" si="75"/>
        <v>67.290000000000006</v>
      </c>
      <c r="CR26" s="31">
        <f t="shared" si="75"/>
        <v>2.5126834000000002</v>
      </c>
      <c r="CS26" s="31">
        <f t="shared" si="75"/>
        <v>67.290000000000006</v>
      </c>
      <c r="CT26" s="31">
        <f t="shared" si="75"/>
        <v>2.5126834000000002</v>
      </c>
      <c r="CU26" s="31"/>
      <c r="CV26" s="109"/>
      <c r="CW26" s="31">
        <f t="shared" si="75"/>
        <v>67.290000000000006</v>
      </c>
      <c r="CX26" s="31">
        <f t="shared" ref="CX26:ET26" si="76">SUM(CX27:CX28)</f>
        <v>2.5126834000000002</v>
      </c>
      <c r="CY26" s="31">
        <f t="shared" si="76"/>
        <v>67.290000000000006</v>
      </c>
      <c r="CZ26" s="74">
        <f t="shared" si="76"/>
        <v>2.5126834000000002</v>
      </c>
      <c r="DA26" s="66">
        <f t="shared" si="76"/>
        <v>67.290000000000006</v>
      </c>
      <c r="DB26" s="31">
        <f t="shared" si="76"/>
        <v>2.5126834000000002</v>
      </c>
      <c r="DC26" s="31">
        <f t="shared" si="76"/>
        <v>34.145000000000003</v>
      </c>
      <c r="DD26" s="31">
        <f t="shared" si="76"/>
        <v>1.2900729000000004</v>
      </c>
      <c r="DE26" s="31">
        <f t="shared" si="76"/>
        <v>34.145000000000003</v>
      </c>
      <c r="DF26" s="31">
        <f t="shared" si="76"/>
        <v>1.2900729000000004</v>
      </c>
      <c r="DG26" s="31">
        <f t="shared" si="76"/>
        <v>34.145000000000003</v>
      </c>
      <c r="DH26" s="31">
        <f t="shared" si="76"/>
        <v>1.2900729000000004</v>
      </c>
      <c r="DI26" s="31">
        <f t="shared" si="76"/>
        <v>34.145000000000003</v>
      </c>
      <c r="DJ26" s="31">
        <f t="shared" si="76"/>
        <v>1.2900729000000004</v>
      </c>
      <c r="DK26" s="31">
        <f t="shared" si="76"/>
        <v>34.145000000000003</v>
      </c>
      <c r="DL26" s="31">
        <f t="shared" si="76"/>
        <v>1.2900729000000004</v>
      </c>
      <c r="DM26" s="31">
        <f t="shared" si="76"/>
        <v>34.145000000000003</v>
      </c>
      <c r="DN26" s="31">
        <f t="shared" si="76"/>
        <v>1.2900729000000004</v>
      </c>
      <c r="DO26" s="31">
        <f t="shared" si="76"/>
        <v>34.145000000000003</v>
      </c>
      <c r="DP26" s="31">
        <f t="shared" si="76"/>
        <v>1.2900729000000004</v>
      </c>
      <c r="DQ26" s="31">
        <f t="shared" si="76"/>
        <v>34.145000000000003</v>
      </c>
      <c r="DR26" s="31">
        <f t="shared" si="76"/>
        <v>1.2900729000000004</v>
      </c>
      <c r="DS26" s="31">
        <f t="shared" si="76"/>
        <v>34.145000000000003</v>
      </c>
      <c r="DT26" s="31">
        <f t="shared" si="76"/>
        <v>1.2900729000000004</v>
      </c>
      <c r="DU26" s="31"/>
      <c r="DV26" s="109"/>
      <c r="DW26" s="31">
        <f t="shared" si="76"/>
        <v>34.145000000000003</v>
      </c>
      <c r="DX26" s="31">
        <f t="shared" si="76"/>
        <v>1.2900729000000004</v>
      </c>
      <c r="DY26" s="31">
        <f t="shared" si="76"/>
        <v>34.145000000000003</v>
      </c>
      <c r="DZ26" s="31">
        <f t="shared" si="76"/>
        <v>1.2900729000000004</v>
      </c>
      <c r="EA26" s="31">
        <f t="shared" si="76"/>
        <v>34.145000000000003</v>
      </c>
      <c r="EB26" s="31">
        <f t="shared" si="76"/>
        <v>1.2900729000000004</v>
      </c>
      <c r="EC26" s="31">
        <f t="shared" si="76"/>
        <v>14.258000000000003</v>
      </c>
      <c r="ED26" s="31">
        <f t="shared" si="76"/>
        <v>0.54197622000000012</v>
      </c>
      <c r="EE26" s="31">
        <f t="shared" si="76"/>
        <v>14.258000000000003</v>
      </c>
      <c r="EF26" s="31">
        <f t="shared" si="76"/>
        <v>0.54197622000000012</v>
      </c>
      <c r="EG26" s="31">
        <f t="shared" si="76"/>
        <v>14.258000000000003</v>
      </c>
      <c r="EH26" s="31">
        <f t="shared" si="76"/>
        <v>0.54197622000000012</v>
      </c>
      <c r="EI26" s="31">
        <f t="shared" si="76"/>
        <v>14.258000000000003</v>
      </c>
      <c r="EJ26" s="31">
        <f t="shared" si="76"/>
        <v>0.54197622000000012</v>
      </c>
      <c r="EK26" s="31">
        <f t="shared" si="76"/>
        <v>14.258000000000003</v>
      </c>
      <c r="EL26" s="31">
        <f t="shared" si="76"/>
        <v>0.54197622000000012</v>
      </c>
      <c r="EM26" s="31">
        <f t="shared" si="76"/>
        <v>14.258000000000003</v>
      </c>
      <c r="EN26" s="31">
        <f t="shared" si="76"/>
        <v>0.54197622000000012</v>
      </c>
      <c r="EO26" s="31">
        <f t="shared" si="76"/>
        <v>14.258000000000003</v>
      </c>
      <c r="EP26" s="31">
        <f t="shared" si="76"/>
        <v>0.54197622000000012</v>
      </c>
      <c r="EQ26" s="31">
        <f t="shared" si="76"/>
        <v>14.258000000000003</v>
      </c>
      <c r="ER26" s="31">
        <f t="shared" si="76"/>
        <v>0.54197622000000012</v>
      </c>
      <c r="ES26" s="31">
        <f t="shared" si="76"/>
        <v>14.258000000000003</v>
      </c>
      <c r="ET26" s="31">
        <f t="shared" si="76"/>
        <v>0.54197622000000012</v>
      </c>
      <c r="EU26" s="31"/>
      <c r="EV26" s="109"/>
      <c r="EW26" s="60" t="e">
        <f>SUM(AE26,AG26,AI26,AK26,AM26,AO26,AQ26,AS26,AW26,AY26,BA26,BC26,BE26,BG26,BI26,BK26,BM26,BO26,BQ26,BS26,BW26,BY26,CA26,CC26,CE26,CG26,CI26,CK26,CM26,CO26,CQ26,CS26,CW26,CY26,DA26,DC26,DE26,DG26,DI26,DK26,DM26,DO26,DQ26,DS26,DW26,DY26,EA26,EC26,EE26,EG26,EI26,EK26,EM26,EO26,EQ26,ES26,#REF!,#REF!,#REF!,#REF!,#REF!,#REF!,#REF!,#REF!,#REF!,#REF!,#REF!,#REF!,#REF!,#REF!,#REF!,#REF!,#REF!,#REF!,#REF!,#REF!,#REF!,#REF!,#REF!,#REF!,#REF!,#REF!,#REF!,#REF!,#REF!,#REF!,#REF!,#REF!,#REF!,#REF!,AC26,AA26,Y26,W26,S26,Q26,O26,M26,K26,I26,G26,E26)</f>
        <v>#REF!</v>
      </c>
      <c r="EX26" s="61" t="e">
        <f>SUM(AF26,AH26,AJ26,AL26,AN26,AP26,AR26,AT26,AX26,AZ26,BB26,BD26,BF26,BH26,BJ26,BL26,BN26,BP26,BR26,BT26,BX26,BZ26,CB26,CD26,CF26,CH26,CJ26,CL26,CN26,CP26,CR26,CT26,CX26,CZ26,DB26,DD26,DF26,DH26,DJ26,DL26,DN26,DP26,DR26,DT26,DX26,DZ26,EB26,ED26,EF26,EH26,EJ26,EL26,EN26,EP26,ER26,ET26,#REF!,#REF!,#REF!,#REF!,#REF!,#REF!,#REF!,#REF!,#REF!,#REF!,#REF!,#REF!,#REF!,#REF!,#REF!,#REF!,#REF!,#REF!,#REF!,#REF!,#REF!,#REF!,#REF!,#REF!,#REF!,#REF!,#REF!,#REF!,#REF!,#REF!,#REF!,#REF!,#REF!,#REF!,AD26,AB26,Z26,X26,T26,R26,P26,N26,L26,J26,H26,F26)</f>
        <v>#REF!</v>
      </c>
      <c r="EY26" s="34"/>
      <c r="FB26" s="32"/>
      <c r="FC26" s="33" t="s">
        <v>122</v>
      </c>
      <c r="FD26" s="33">
        <v>77.7</v>
      </c>
      <c r="FE26" s="33">
        <v>77.7</v>
      </c>
      <c r="FF26" s="33">
        <v>77.7</v>
      </c>
      <c r="FG26" s="33">
        <v>77.7</v>
      </c>
      <c r="FH26" s="33">
        <v>77.7</v>
      </c>
      <c r="FI26" s="33">
        <v>77.7</v>
      </c>
      <c r="FJ26" s="33"/>
      <c r="FK26" s="33"/>
      <c r="FL26" s="33"/>
    </row>
    <row r="27" spans="1:168">
      <c r="A27" s="19"/>
      <c r="B27" s="2" t="s">
        <v>109</v>
      </c>
      <c r="C27" s="2"/>
      <c r="D27" s="109">
        <f>SUM(E27,G27,I27,K27,M27,O27,Q27,S27)/132.58/12</f>
        <v>0</v>
      </c>
      <c r="E27" s="54"/>
      <c r="F27" s="54">
        <f>E27*FC12</f>
        <v>0</v>
      </c>
      <c r="G27" s="54"/>
      <c r="H27" s="54">
        <f>G27*FC12</f>
        <v>0</v>
      </c>
      <c r="I27" s="54"/>
      <c r="J27" s="54">
        <f>I27*FC12</f>
        <v>0</v>
      </c>
      <c r="K27" s="54">
        <v>0</v>
      </c>
      <c r="L27" s="54">
        <f>K27*FC12</f>
        <v>0</v>
      </c>
      <c r="M27" s="54">
        <v>0</v>
      </c>
      <c r="N27" s="54">
        <f>M27*FC12</f>
        <v>0</v>
      </c>
      <c r="O27" s="54">
        <v>0</v>
      </c>
      <c r="P27" s="54">
        <f>O27*FC12</f>
        <v>0</v>
      </c>
      <c r="Q27" s="54">
        <v>0</v>
      </c>
      <c r="R27" s="54">
        <f>Q27*FC12</f>
        <v>0</v>
      </c>
      <c r="S27" s="54">
        <v>0</v>
      </c>
      <c r="T27" s="54">
        <f>S27*FC12</f>
        <v>0</v>
      </c>
      <c r="U27" s="35">
        <f>D27*FD24</f>
        <v>0</v>
      </c>
      <c r="V27" s="109">
        <f t="shared" si="70"/>
        <v>0.10833333333333335</v>
      </c>
      <c r="W27" s="54">
        <v>0</v>
      </c>
      <c r="X27" s="54">
        <f>W27*FC12</f>
        <v>0</v>
      </c>
      <c r="Y27" s="54">
        <v>0</v>
      </c>
      <c r="Z27" s="54">
        <f>Y27*FC12</f>
        <v>0</v>
      </c>
      <c r="AA27" s="54">
        <v>0</v>
      </c>
      <c r="AB27" s="54">
        <f>AA27*FC12</f>
        <v>0</v>
      </c>
      <c r="AC27" s="54">
        <v>0</v>
      </c>
      <c r="AD27" s="54">
        <f>AC27*FA15</f>
        <v>0</v>
      </c>
      <c r="AE27" s="63">
        <v>132.58000000000001</v>
      </c>
      <c r="AF27" s="54">
        <f>AE27*FC15</f>
        <v>2.5322780000000007</v>
      </c>
      <c r="AG27" s="2"/>
      <c r="AH27" s="73">
        <f>AG27*FC12</f>
        <v>0</v>
      </c>
      <c r="AI27" s="67"/>
      <c r="AJ27" s="35">
        <f>AI27*FC12</f>
        <v>0</v>
      </c>
      <c r="AK27" s="2"/>
      <c r="AL27" s="2">
        <f>AK27*FC12</f>
        <v>0</v>
      </c>
      <c r="AM27" s="2"/>
      <c r="AN27" s="2">
        <f>AM27*FC12</f>
        <v>0</v>
      </c>
      <c r="AO27" s="2">
        <f>132.58*0.1</f>
        <v>13.258000000000003</v>
      </c>
      <c r="AP27" s="2">
        <f>AO27*FC12</f>
        <v>0.48206088000000002</v>
      </c>
      <c r="AQ27" s="2">
        <v>13.258000000000003</v>
      </c>
      <c r="AR27" s="2">
        <f>AQ27*FC12</f>
        <v>0.48206088000000002</v>
      </c>
      <c r="AS27" s="2">
        <f>132.58*0.1</f>
        <v>13.258000000000003</v>
      </c>
      <c r="AT27" s="2">
        <f>AS27*FC12</f>
        <v>0.48206088000000002</v>
      </c>
      <c r="AU27" s="35">
        <f>V27*FE24</f>
        <v>13.433333333333335</v>
      </c>
      <c r="AV27" s="109">
        <f t="shared" si="67"/>
        <v>0.21249999999999999</v>
      </c>
      <c r="AW27" s="2">
        <f>132.58*0.1</f>
        <v>13.258000000000003</v>
      </c>
      <c r="AX27" s="2">
        <f>AW27*FC12</f>
        <v>0.48206088000000002</v>
      </c>
      <c r="AY27" s="2">
        <f>132.58*0.1</f>
        <v>13.258000000000003</v>
      </c>
      <c r="AZ27" s="2">
        <f>AY27*FC12</f>
        <v>0.48206088000000002</v>
      </c>
      <c r="BA27" s="2">
        <f>132.58*0.1</f>
        <v>13.258000000000003</v>
      </c>
      <c r="BB27" s="2">
        <f>BA27*FC12</f>
        <v>0.48206088000000002</v>
      </c>
      <c r="BC27" s="2">
        <f>132.58*0.25</f>
        <v>33.145000000000003</v>
      </c>
      <c r="BD27" s="2">
        <f>BC27*FD12</f>
        <v>1.2233819500000001</v>
      </c>
      <c r="BE27" s="2">
        <f>132.58*0.25</f>
        <v>33.145000000000003</v>
      </c>
      <c r="BF27" s="2">
        <f>BE27*FD12</f>
        <v>1.2233819500000001</v>
      </c>
      <c r="BG27" s="2">
        <f>132.58*0.25</f>
        <v>33.145000000000003</v>
      </c>
      <c r="BH27" s="2">
        <f>BG27*FD12</f>
        <v>1.2233819500000001</v>
      </c>
      <c r="BI27" s="67">
        <f>132.58*0.25</f>
        <v>33.145000000000003</v>
      </c>
      <c r="BJ27" s="2">
        <f>BI27*FD12</f>
        <v>1.2233819500000001</v>
      </c>
      <c r="BK27" s="2">
        <f>132.58*0.25</f>
        <v>33.145000000000003</v>
      </c>
      <c r="BL27" s="2">
        <f>BK27*FD12</f>
        <v>1.2233819500000001</v>
      </c>
      <c r="BM27" s="2">
        <f>132.58*0.25</f>
        <v>33.145000000000003</v>
      </c>
      <c r="BN27" s="2">
        <f>BM27*FD12</f>
        <v>1.2233819500000001</v>
      </c>
      <c r="BO27" s="2">
        <f>132.58*0.25</f>
        <v>33.145000000000003</v>
      </c>
      <c r="BP27" s="2">
        <f>BO27*FD12</f>
        <v>1.2233819500000001</v>
      </c>
      <c r="BQ27" s="2">
        <f>132.58*0.25</f>
        <v>33.145000000000003</v>
      </c>
      <c r="BR27" s="2">
        <f>BQ27*FD12</f>
        <v>1.2233819500000001</v>
      </c>
      <c r="BS27" s="2">
        <f>132.58*0.25</f>
        <v>33.145000000000003</v>
      </c>
      <c r="BT27" s="2">
        <f>BS27*FD12</f>
        <v>1.2233819500000001</v>
      </c>
      <c r="BU27" s="35">
        <f>AV27*FF24</f>
        <v>26.349999999999998</v>
      </c>
      <c r="BV27" s="109">
        <f t="shared" si="71"/>
        <v>0.4375</v>
      </c>
      <c r="BW27" s="2">
        <f>132.58*0.25</f>
        <v>33.145000000000003</v>
      </c>
      <c r="BX27" s="2">
        <f>BW27*FD12</f>
        <v>1.2233819500000001</v>
      </c>
      <c r="BY27" s="2">
        <f>132.58*0.25</f>
        <v>33.145000000000003</v>
      </c>
      <c r="BZ27" s="2">
        <f>BY27*FD12</f>
        <v>1.2233819500000001</v>
      </c>
      <c r="CA27" s="2">
        <f>132.58*0.25</f>
        <v>33.145000000000003</v>
      </c>
      <c r="CB27" s="2">
        <f>CA27*FD12</f>
        <v>1.2233819500000001</v>
      </c>
      <c r="CC27" s="2">
        <f>132.58*0.5</f>
        <v>66.290000000000006</v>
      </c>
      <c r="CD27" s="2">
        <f>CC27*FE12</f>
        <v>2.4832234000000004</v>
      </c>
      <c r="CE27" s="2">
        <f>132.58*0.5</f>
        <v>66.290000000000006</v>
      </c>
      <c r="CF27" s="2">
        <f>CE27*FE12</f>
        <v>2.4832234000000004</v>
      </c>
      <c r="CG27" s="2">
        <f>132.58*0.5</f>
        <v>66.290000000000006</v>
      </c>
      <c r="CH27" s="2">
        <f>CG27*FE12</f>
        <v>2.4832234000000004</v>
      </c>
      <c r="CI27" s="2">
        <f>132.58*0.5</f>
        <v>66.290000000000006</v>
      </c>
      <c r="CJ27" s="2">
        <f>CI27*FE12</f>
        <v>2.4832234000000004</v>
      </c>
      <c r="CK27" s="2">
        <f>132.58*0.5</f>
        <v>66.290000000000006</v>
      </c>
      <c r="CL27" s="2">
        <f>CK27*FE12</f>
        <v>2.4832234000000004</v>
      </c>
      <c r="CM27" s="2">
        <f>132.58*0.5</f>
        <v>66.290000000000006</v>
      </c>
      <c r="CN27" s="2">
        <f>CM27*FE12</f>
        <v>2.4832234000000004</v>
      </c>
      <c r="CO27" s="2">
        <f>132.58*0.5</f>
        <v>66.290000000000006</v>
      </c>
      <c r="CP27" s="2">
        <f>CO27*FE12</f>
        <v>2.4832234000000004</v>
      </c>
      <c r="CQ27" s="2">
        <f>132.58*0.5</f>
        <v>66.290000000000006</v>
      </c>
      <c r="CR27" s="2">
        <f>CQ27*FE12</f>
        <v>2.4832234000000004</v>
      </c>
      <c r="CS27" s="2">
        <f>132.58*0.5</f>
        <v>66.290000000000006</v>
      </c>
      <c r="CT27" s="2">
        <f>CS27*FE12</f>
        <v>2.4832234000000004</v>
      </c>
      <c r="CU27" s="35">
        <f>BV27*FG24</f>
        <v>54.25</v>
      </c>
      <c r="CV27" s="109">
        <f t="shared" si="72"/>
        <v>0.31249999999999989</v>
      </c>
      <c r="CW27" s="2">
        <f>132.58*0.5</f>
        <v>66.290000000000006</v>
      </c>
      <c r="CX27" s="2">
        <f>CW27*FE12</f>
        <v>2.4832234000000004</v>
      </c>
      <c r="CY27" s="2">
        <f>132.58*0.5</f>
        <v>66.290000000000006</v>
      </c>
      <c r="CZ27" s="77">
        <f>CY27*FE12</f>
        <v>2.4832234000000004</v>
      </c>
      <c r="DA27" s="67">
        <f>132.58*0.5</f>
        <v>66.290000000000006</v>
      </c>
      <c r="DB27" s="2">
        <f>DA27*FE12</f>
        <v>2.4832234000000004</v>
      </c>
      <c r="DC27" s="2">
        <f>132.58*0.25</f>
        <v>33.145000000000003</v>
      </c>
      <c r="DD27" s="2">
        <f>DC27*FF12</f>
        <v>1.2601729000000004</v>
      </c>
      <c r="DE27" s="2">
        <f>132.58*0.25</f>
        <v>33.145000000000003</v>
      </c>
      <c r="DF27" s="2">
        <f>DE27*FF12</f>
        <v>1.2601729000000004</v>
      </c>
      <c r="DG27" s="2">
        <f>132.58*0.25</f>
        <v>33.145000000000003</v>
      </c>
      <c r="DH27" s="2">
        <f>DG27*FF12</f>
        <v>1.2601729000000004</v>
      </c>
      <c r="DI27" s="2">
        <f>132.58*0.25</f>
        <v>33.145000000000003</v>
      </c>
      <c r="DJ27" s="2">
        <f>DI27*FF12</f>
        <v>1.2601729000000004</v>
      </c>
      <c r="DK27" s="2">
        <f>132.58*0.25</f>
        <v>33.145000000000003</v>
      </c>
      <c r="DL27" s="2">
        <f>DK27*FF12</f>
        <v>1.2601729000000004</v>
      </c>
      <c r="DM27" s="2">
        <f>132.58*0.25</f>
        <v>33.145000000000003</v>
      </c>
      <c r="DN27" s="2">
        <f>DM27*FF12</f>
        <v>1.2601729000000004</v>
      </c>
      <c r="DO27" s="2">
        <f>132.58*0.25</f>
        <v>33.145000000000003</v>
      </c>
      <c r="DP27" s="2">
        <f>DO27*FF12</f>
        <v>1.2601729000000004</v>
      </c>
      <c r="DQ27" s="2">
        <f>132.58*0.25</f>
        <v>33.145000000000003</v>
      </c>
      <c r="DR27" s="2">
        <f>DQ27*FF12</f>
        <v>1.2601729000000004</v>
      </c>
      <c r="DS27" s="2">
        <f>132.58*0.25</f>
        <v>33.145000000000003</v>
      </c>
      <c r="DT27" s="2">
        <f>DS27*FF12</f>
        <v>1.2601729000000004</v>
      </c>
      <c r="DU27" s="35">
        <f>CV27*FH24</f>
        <v>38.749999999999986</v>
      </c>
      <c r="DV27" s="109">
        <f t="shared" si="73"/>
        <v>0.13750000000000004</v>
      </c>
      <c r="DW27" s="2">
        <f>132.58*0.25</f>
        <v>33.145000000000003</v>
      </c>
      <c r="DX27" s="2">
        <f>DW27*FF12</f>
        <v>1.2601729000000004</v>
      </c>
      <c r="DY27" s="2">
        <f>132.58*0.25</f>
        <v>33.145000000000003</v>
      </c>
      <c r="DZ27" s="2">
        <f>DY27*FF12</f>
        <v>1.2601729000000004</v>
      </c>
      <c r="EA27" s="2">
        <f>132.58*0.25</f>
        <v>33.145000000000003</v>
      </c>
      <c r="EB27" s="2">
        <f>EA27*FF12</f>
        <v>1.2601729000000004</v>
      </c>
      <c r="EC27" s="2">
        <f>132.58*0.1</f>
        <v>13.258000000000003</v>
      </c>
      <c r="ED27" s="2">
        <f>EC27*FG12</f>
        <v>0.51162622000000013</v>
      </c>
      <c r="EE27" s="2">
        <v>13.258000000000003</v>
      </c>
      <c r="EF27" s="2">
        <f>EE27*FG12</f>
        <v>0.51162622000000013</v>
      </c>
      <c r="EG27" s="2">
        <v>13.258000000000003</v>
      </c>
      <c r="EH27" s="2">
        <f>EG27*FG12</f>
        <v>0.51162622000000013</v>
      </c>
      <c r="EI27" s="2">
        <v>13.258000000000003</v>
      </c>
      <c r="EJ27" s="2">
        <f>EI27*FG12</f>
        <v>0.51162622000000013</v>
      </c>
      <c r="EK27" s="2">
        <v>13.258000000000003</v>
      </c>
      <c r="EL27" s="2">
        <f>EK27*FG12</f>
        <v>0.51162622000000013</v>
      </c>
      <c r="EM27" s="2">
        <v>13.258000000000003</v>
      </c>
      <c r="EN27" s="2">
        <f>EM27*FG12</f>
        <v>0.51162622000000013</v>
      </c>
      <c r="EO27" s="2">
        <v>13.258000000000003</v>
      </c>
      <c r="EP27" s="2">
        <f>EO27*FG12</f>
        <v>0.51162622000000013</v>
      </c>
      <c r="EQ27" s="2">
        <v>13.258000000000003</v>
      </c>
      <c r="ER27" s="2">
        <f>EQ27*FG12</f>
        <v>0.51162622000000013</v>
      </c>
      <c r="ES27" s="2">
        <v>13.258000000000003</v>
      </c>
      <c r="ET27" s="2">
        <f>ES27*FG12</f>
        <v>0.51162622000000013</v>
      </c>
      <c r="EU27" s="2">
        <f>DV27*FH24</f>
        <v>17.050000000000004</v>
      </c>
      <c r="EV27" s="109">
        <f>SUM(DV27,CV27,BV27,AV27,V27,D27)</f>
        <v>1.2083333333333333</v>
      </c>
      <c r="EW27" s="60" t="e">
        <f>SUM(AE27,AG27,AI27,AK27,AM27,AO27,AQ27,AS27,AW27,AY27,BA27,BC27,BE27,BG27,BI27,BK27,BM27,BO27,BQ27,BS27,BW27,BY27,CA27,CC27,CE27,CG27,CI27,CK27,CM27,CO27,CQ27,CS27,CW27,CY27,DA27,DC27,DE27,DG27,DI27,DK27,DM27,DO27,DQ27,DS27,DW27,DY27,EA27,EC27,EE27,EG27,EI27,EK27,EM27,EO27,EQ27,ES27,#REF!,#REF!,#REF!,#REF!,#REF!,#REF!,#REF!,#REF!,#REF!,#REF!,#REF!,#REF!,#REF!,#REF!,#REF!,#REF!,#REF!,#REF!,#REF!,#REF!,#REF!,#REF!,#REF!,#REF!,#REF!,#REF!,#REF!,#REF!,#REF!,#REF!,#REF!,#REF!,#REF!,#REF!,AC27,AA27,Y27,W27,S27,Q27,O27,M27,K27,I27,G27,E27)</f>
        <v>#REF!</v>
      </c>
      <c r="EX27" s="61" t="e">
        <f>SUM(AF27,AH27,AJ27,AL27,AN27,AP27,AR27,AT27,AX27,AZ27,BB27,BD27,BF27,BH27,BJ27,BL27,BN27,BP27,BR27,BT27,BX27,BZ27,CB27,CD27,CF27,CH27,CJ27,CL27,CN27,CP27,CR27,CT27,CX27,CZ27,DB27,DD27,DF27,DH27,DJ27,DL27,DN27,DP27,DR27,DT27,DX27,DZ27,EB27,ED27,EF27,EH27,EJ27,EL27,EN27,EP27,ER27,ET27,#REF!,#REF!,#REF!,#REF!,#REF!,#REF!,#REF!,#REF!,#REF!,#REF!,#REF!,#REF!,#REF!,#REF!,#REF!,#REF!,#REF!,#REF!,#REF!,#REF!,#REF!,#REF!,#REF!,#REF!,#REF!,#REF!,#REF!,#REF!,#REF!,#REF!,#REF!,#REF!,#REF!,#REF!,AD27,AB27,Z27,X27,T27,R27,P27,N27,L27,J27,H27,F27)</f>
        <v>#REF!</v>
      </c>
      <c r="EY27" s="34">
        <f t="shared" si="69"/>
        <v>149.83333333333331</v>
      </c>
      <c r="FB27" s="24"/>
      <c r="FC27" s="29" t="s">
        <v>123</v>
      </c>
      <c r="FD27" s="29">
        <v>30.388000000000002</v>
      </c>
      <c r="FE27" s="29">
        <v>30.844000000000001</v>
      </c>
      <c r="FF27" s="29">
        <v>3.3069999999999999</v>
      </c>
      <c r="FG27" s="29">
        <v>31.777000000000001</v>
      </c>
      <c r="FH27" s="29">
        <v>32.253999999999998</v>
      </c>
      <c r="FI27" s="29">
        <v>32.738</v>
      </c>
      <c r="FJ27" s="29"/>
      <c r="FK27" s="29"/>
      <c r="FL27" s="29"/>
    </row>
    <row r="28" spans="1:168">
      <c r="A28" s="19"/>
      <c r="B28" s="2" t="s">
        <v>108</v>
      </c>
      <c r="C28" s="2"/>
      <c r="D28" s="109">
        <f>SUM(E28,G28,I28,K28,M28,O28,Q28,S28)/132.58/12</f>
        <v>0</v>
      </c>
      <c r="E28" s="54"/>
      <c r="F28" s="1">
        <f>E28*FC13</f>
        <v>0</v>
      </c>
      <c r="G28" s="54"/>
      <c r="H28" s="1">
        <f>G28*FC13</f>
        <v>0</v>
      </c>
      <c r="I28" s="54"/>
      <c r="J28" s="1">
        <f>I28*FC13</f>
        <v>0</v>
      </c>
      <c r="K28" s="54">
        <v>0</v>
      </c>
      <c r="L28" s="1">
        <f>K28*FC13</f>
        <v>0</v>
      </c>
      <c r="M28" s="54">
        <v>0</v>
      </c>
      <c r="N28" s="1">
        <f>M28*FC13</f>
        <v>0</v>
      </c>
      <c r="O28" s="54">
        <v>0</v>
      </c>
      <c r="P28" s="1">
        <f>O28*FC13</f>
        <v>0</v>
      </c>
      <c r="Q28" s="54">
        <v>0</v>
      </c>
      <c r="R28" s="1">
        <f>Q28*FC13</f>
        <v>0</v>
      </c>
      <c r="S28" s="54">
        <v>0</v>
      </c>
      <c r="T28" s="1">
        <f>S28*FC13</f>
        <v>0</v>
      </c>
      <c r="U28" s="35">
        <f>D28*FD25</f>
        <v>0</v>
      </c>
      <c r="V28" s="109">
        <f t="shared" si="70"/>
        <v>5.6758183738120367E-2</v>
      </c>
      <c r="W28" s="54">
        <v>0</v>
      </c>
      <c r="X28" s="1">
        <f>W28*FC13</f>
        <v>0</v>
      </c>
      <c r="Y28" s="54">
        <v>10</v>
      </c>
      <c r="Z28" s="1">
        <f>Y28*FC13</f>
        <v>0.28600000000000003</v>
      </c>
      <c r="AA28" s="54"/>
      <c r="AB28" s="1">
        <f>AA28*FC13</f>
        <v>0</v>
      </c>
      <c r="AC28" s="54">
        <v>10</v>
      </c>
      <c r="AD28" s="54">
        <v>2.01058</v>
      </c>
      <c r="AE28" s="63">
        <v>70.3</v>
      </c>
      <c r="AF28" s="54" t="e">
        <f>AE28*#REF!</f>
        <v>#REF!</v>
      </c>
      <c r="AG28" s="2"/>
      <c r="AH28" s="73">
        <f>AG28*FC13</f>
        <v>0</v>
      </c>
      <c r="AI28" s="67"/>
      <c r="AJ28" s="35">
        <f>AI28*FC13</f>
        <v>0</v>
      </c>
      <c r="AK28" s="2"/>
      <c r="AL28" s="2">
        <f>AK28*FC13</f>
        <v>0</v>
      </c>
      <c r="AM28" s="2"/>
      <c r="AN28" s="2">
        <f>AM28*FC13</f>
        <v>0</v>
      </c>
      <c r="AO28" s="2"/>
      <c r="AP28" s="2">
        <f>AO28*FC13</f>
        <v>0</v>
      </c>
      <c r="AQ28" s="2"/>
      <c r="AR28" s="2">
        <f>AQ28*FC13</f>
        <v>0</v>
      </c>
      <c r="AS28" s="2"/>
      <c r="AT28" s="2">
        <f>AS28*FC13</f>
        <v>0</v>
      </c>
      <c r="AU28" s="35">
        <f>V28*FE25</f>
        <v>2.6209226504751841</v>
      </c>
      <c r="AV28" s="109">
        <f t="shared" si="67"/>
        <v>0</v>
      </c>
      <c r="AW28" s="2"/>
      <c r="AX28" s="2">
        <f>AW28*FC13</f>
        <v>0</v>
      </c>
      <c r="AY28" s="2"/>
      <c r="AZ28" s="2">
        <f>AY28*FC13</f>
        <v>0</v>
      </c>
      <c r="BA28" s="2"/>
      <c r="BB28" s="2">
        <f>BA28*FC13</f>
        <v>0</v>
      </c>
      <c r="BC28" s="2"/>
      <c r="BD28" s="2">
        <f>BC28*FD13</f>
        <v>0</v>
      </c>
      <c r="BE28" s="2"/>
      <c r="BF28" s="2">
        <f>BE28*FD13</f>
        <v>0</v>
      </c>
      <c r="BG28" s="2"/>
      <c r="BH28" s="2">
        <f>BG28*FD13</f>
        <v>0</v>
      </c>
      <c r="BI28" s="67"/>
      <c r="BJ28" s="2">
        <f>BI28*FD13</f>
        <v>0</v>
      </c>
      <c r="BK28" s="2"/>
      <c r="BL28" s="2">
        <f>BK28*FD13</f>
        <v>0</v>
      </c>
      <c r="BM28" s="2"/>
      <c r="BN28" s="2">
        <f>BM28*FD13</f>
        <v>0</v>
      </c>
      <c r="BO28" s="2"/>
      <c r="BP28" s="2">
        <f>BO28*FD13</f>
        <v>0</v>
      </c>
      <c r="BQ28" s="2"/>
      <c r="BR28" s="2">
        <f>BQ28*FD13</f>
        <v>0</v>
      </c>
      <c r="BS28" s="2"/>
      <c r="BT28" s="2">
        <f>BS28*FD13</f>
        <v>0</v>
      </c>
      <c r="BU28" s="35">
        <f>AV28*FF25</f>
        <v>0</v>
      </c>
      <c r="BV28" s="109">
        <f t="shared" si="71"/>
        <v>5.0284105194348064E-3</v>
      </c>
      <c r="BW28" s="2"/>
      <c r="BX28" s="2">
        <f>BW28*FD13</f>
        <v>0</v>
      </c>
      <c r="BY28" s="2"/>
      <c r="BZ28" s="2" t="e">
        <f>BY28*#REF!</f>
        <v>#REF!</v>
      </c>
      <c r="CA28" s="2"/>
      <c r="CB28" s="2">
        <f>CA28*FD13</f>
        <v>0</v>
      </c>
      <c r="CC28" s="2"/>
      <c r="CD28" s="2">
        <f>CC28*FE13</f>
        <v>0</v>
      </c>
      <c r="CE28" s="2">
        <v>1</v>
      </c>
      <c r="CF28" s="2">
        <f>CE28*FE13</f>
        <v>2.946E-2</v>
      </c>
      <c r="CG28" s="2">
        <v>1</v>
      </c>
      <c r="CH28" s="2">
        <f>CG28*FE13</f>
        <v>2.946E-2</v>
      </c>
      <c r="CI28" s="2">
        <v>1</v>
      </c>
      <c r="CJ28" s="2">
        <f>CI28*FE13</f>
        <v>2.946E-2</v>
      </c>
      <c r="CK28" s="2">
        <v>1</v>
      </c>
      <c r="CL28" s="2">
        <f>CK28*FE13</f>
        <v>2.946E-2</v>
      </c>
      <c r="CM28" s="2">
        <v>1</v>
      </c>
      <c r="CN28" s="2">
        <f>CM28*FE13</f>
        <v>2.946E-2</v>
      </c>
      <c r="CO28" s="2">
        <v>1</v>
      </c>
      <c r="CP28" s="2">
        <f>CO28*FE13</f>
        <v>2.946E-2</v>
      </c>
      <c r="CQ28" s="2">
        <v>1</v>
      </c>
      <c r="CR28" s="2">
        <f>CQ28*FE13</f>
        <v>2.946E-2</v>
      </c>
      <c r="CS28" s="2">
        <v>1</v>
      </c>
      <c r="CT28" s="2">
        <f>CS28*FE13</f>
        <v>2.946E-2</v>
      </c>
      <c r="CU28" s="35">
        <f>BV28*FG25</f>
        <v>0.23921657364107204</v>
      </c>
      <c r="CV28" s="109">
        <f t="shared" si="72"/>
        <v>7.5426157791522097E-3</v>
      </c>
      <c r="CW28" s="2">
        <v>1</v>
      </c>
      <c r="CX28" s="2">
        <f>CW28*FE13</f>
        <v>2.946E-2</v>
      </c>
      <c r="CY28" s="2">
        <v>1</v>
      </c>
      <c r="CZ28" s="77">
        <f>CY28*FE13</f>
        <v>2.946E-2</v>
      </c>
      <c r="DA28" s="67">
        <v>1</v>
      </c>
      <c r="DB28" s="2">
        <f>DA28*FE13</f>
        <v>2.946E-2</v>
      </c>
      <c r="DC28" s="2">
        <v>1</v>
      </c>
      <c r="DD28" s="2">
        <f>DC28*FF13</f>
        <v>2.9899999999999999E-2</v>
      </c>
      <c r="DE28" s="2">
        <v>1</v>
      </c>
      <c r="DF28" s="2">
        <f>DE28*FF13</f>
        <v>2.9899999999999999E-2</v>
      </c>
      <c r="DG28" s="2">
        <v>1</v>
      </c>
      <c r="DH28" s="2">
        <f>DG28*FF13</f>
        <v>2.9899999999999999E-2</v>
      </c>
      <c r="DI28" s="2">
        <v>1</v>
      </c>
      <c r="DJ28" s="2">
        <f>DI28*FF13</f>
        <v>2.9899999999999999E-2</v>
      </c>
      <c r="DK28" s="2">
        <v>1</v>
      </c>
      <c r="DL28" s="2">
        <f>DK28*FF13</f>
        <v>2.9899999999999999E-2</v>
      </c>
      <c r="DM28" s="2">
        <v>1</v>
      </c>
      <c r="DN28" s="2">
        <f>DM28*FF13</f>
        <v>2.9899999999999999E-2</v>
      </c>
      <c r="DO28" s="2">
        <v>1</v>
      </c>
      <c r="DP28" s="2">
        <f>DO28*FF13</f>
        <v>2.9899999999999999E-2</v>
      </c>
      <c r="DQ28" s="2">
        <v>1</v>
      </c>
      <c r="DR28" s="2">
        <f>DQ28*FF13</f>
        <v>2.9899999999999999E-2</v>
      </c>
      <c r="DS28" s="2">
        <v>1</v>
      </c>
      <c r="DT28" s="2">
        <f>DS28*FF13</f>
        <v>2.9899999999999999E-2</v>
      </c>
      <c r="DU28" s="35">
        <f>CV28*FH25</f>
        <v>0.36421028812792272</v>
      </c>
      <c r="DV28" s="109">
        <f t="shared" si="73"/>
        <v>7.5426157791522097E-3</v>
      </c>
      <c r="DW28" s="2">
        <v>1</v>
      </c>
      <c r="DX28" s="2">
        <f>DW28*FF13</f>
        <v>2.9899999999999999E-2</v>
      </c>
      <c r="DY28" s="2">
        <v>1</v>
      </c>
      <c r="DZ28" s="2">
        <f>DY28*FF13</f>
        <v>2.9899999999999999E-2</v>
      </c>
      <c r="EA28" s="2">
        <v>1</v>
      </c>
      <c r="EB28" s="2">
        <f>EA28*FF13</f>
        <v>2.9899999999999999E-2</v>
      </c>
      <c r="EC28" s="2">
        <v>1</v>
      </c>
      <c r="ED28" s="2">
        <f>EC28*FG13</f>
        <v>3.0350000000000002E-2</v>
      </c>
      <c r="EE28" s="2">
        <v>1</v>
      </c>
      <c r="EF28" s="2">
        <f>EE28*FG13</f>
        <v>3.0350000000000002E-2</v>
      </c>
      <c r="EG28" s="2">
        <v>1</v>
      </c>
      <c r="EH28" s="2">
        <f>EG28*FG13</f>
        <v>3.0350000000000002E-2</v>
      </c>
      <c r="EI28" s="2">
        <v>1</v>
      </c>
      <c r="EJ28" s="2">
        <f>EI28*FG13</f>
        <v>3.0350000000000002E-2</v>
      </c>
      <c r="EK28" s="2">
        <v>1</v>
      </c>
      <c r="EL28" s="2">
        <f>EK28*FG13</f>
        <v>3.0350000000000002E-2</v>
      </c>
      <c r="EM28" s="2">
        <v>1</v>
      </c>
      <c r="EN28" s="2">
        <f>EM28*FG13</f>
        <v>3.0350000000000002E-2</v>
      </c>
      <c r="EO28" s="2">
        <v>1</v>
      </c>
      <c r="EP28" s="2">
        <f>EO28*FG13</f>
        <v>3.0350000000000002E-2</v>
      </c>
      <c r="EQ28" s="2">
        <v>1</v>
      </c>
      <c r="ER28" s="2">
        <f>EQ28*FG13</f>
        <v>3.0350000000000002E-2</v>
      </c>
      <c r="ES28" s="2">
        <v>1</v>
      </c>
      <c r="ET28" s="2">
        <f>ES28*FG13</f>
        <v>3.0350000000000002E-2</v>
      </c>
      <c r="EU28" s="2">
        <f>DV28*FH25</f>
        <v>0.36421028812792272</v>
      </c>
      <c r="EV28" s="109">
        <f>SUM(DV28,CV28,BV28,AV28,V28,D28)</f>
        <v>7.6871825815859593E-2</v>
      </c>
      <c r="EW28" s="60" t="e">
        <f>SUM(AE28,AG28,AI28,AK28,AM28,AO28,AQ28,AS28,AW28,AY28,BA28,BC28,BE28,BG28,BI28,BK28,BM28,BO28,BQ28,BS28,BW28,BY28,CA28,CC28,CE28,CG28,CI28,CK28,CM28,CO28,CQ28,CS28,CW28,CY28,DA28,DC28,DE28,DG28,DI28,DK28,DM28,DO28,DQ28,DS28,DW28,DY28,EA28,EC28,EE28,EG28,EI28,EK28,EM28,EO28,EQ28,ES28,#REF!,#REF!,#REF!,#REF!,#REF!,#REF!,#REF!,#REF!,#REF!,#REF!,#REF!,#REF!,#REF!,#REF!,#REF!,#REF!,#REF!,#REF!,#REF!,#REF!,#REF!,#REF!,#REF!,#REF!,#REF!,#REF!,#REF!,#REF!,#REF!,#REF!,#REF!,#REF!,#REF!,#REF!,AC28,AA28,Y28,W28,S28,Q28,O28,M28,K28,I28,G28,E28)</f>
        <v>#REF!</v>
      </c>
      <c r="EX28" s="61" t="e">
        <f>SUM(AF28,AH28,AJ28,AL28,AN28,AP28,AR28,AT28,AX28,AZ28,BB28,BD28,BF28,BH28,BJ28,BL28,BN28,BP28,BR28,BT28,BX28,BZ28,CB28,CD28,CF28,CH28,CJ28,CL28,CN28,CP28,CR28,CT28,CX28,CZ28,DB28,DD28,DF28,DH28,DJ28,DL28,DN28,DP28,DR28,DT28,DX28,DZ28,EB28,ED28,EF28,EH28,EJ28,EL28,EN28,EP28,ER28,ET28,#REF!,#REF!,#REF!,#REF!,#REF!,#REF!,#REF!,#REF!,#REF!,#REF!,#REF!,#REF!,#REF!,#REF!,#REF!,#REF!,#REF!,#REF!,#REF!,#REF!,#REF!,#REF!,#REF!,#REF!,#REF!,#REF!,#REF!,#REF!,#REF!,#REF!,#REF!,#REF!,#REF!,#REF!,AD28,AB28,Z28,X28,T28,R28,P28,N28,L28,J28,H28,F28)</f>
        <v>#REF!</v>
      </c>
      <c r="EY28" s="34">
        <f t="shared" si="69"/>
        <v>3.5885598003721015</v>
      </c>
      <c r="FB28" s="24"/>
      <c r="FC28" s="29" t="s">
        <v>124</v>
      </c>
      <c r="FD28" s="29">
        <v>19.245999999999999</v>
      </c>
      <c r="FE28" s="29">
        <v>19.535</v>
      </c>
      <c r="FF28" s="29">
        <v>19.827999999999999</v>
      </c>
      <c r="FG28" s="29">
        <v>20.125</v>
      </c>
      <c r="FH28" s="29">
        <v>20.427</v>
      </c>
      <c r="FI28" s="29">
        <v>20.733000000000001</v>
      </c>
      <c r="FJ28" s="29"/>
      <c r="FK28" s="29"/>
      <c r="FL28" s="29"/>
    </row>
    <row r="29" spans="1:168" s="23" customFormat="1">
      <c r="A29" s="30" t="s">
        <v>17</v>
      </c>
      <c r="B29" s="31" t="s">
        <v>16</v>
      </c>
      <c r="C29" s="31">
        <v>241</v>
      </c>
      <c r="D29" s="109"/>
      <c r="E29" s="53">
        <f t="shared" ref="E29:T29" si="77">SUM(E30:E32)</f>
        <v>66.290000000000006</v>
      </c>
      <c r="F29" s="53">
        <f t="shared" si="77"/>
        <v>2.9744323000000001</v>
      </c>
      <c r="G29" s="53">
        <f t="shared" si="77"/>
        <v>66.290000000000006</v>
      </c>
      <c r="H29" s="53">
        <f t="shared" si="77"/>
        <v>2.9744323000000001</v>
      </c>
      <c r="I29" s="53">
        <f t="shared" si="77"/>
        <v>66.290000000000006</v>
      </c>
      <c r="J29" s="53">
        <f t="shared" si="77"/>
        <v>2.9744323000000001</v>
      </c>
      <c r="K29" s="53">
        <f t="shared" si="77"/>
        <v>66.290000000000006</v>
      </c>
      <c r="L29" s="53">
        <f t="shared" si="77"/>
        <v>2.9744323000000001</v>
      </c>
      <c r="M29" s="53">
        <f t="shared" si="77"/>
        <v>66.290000000000006</v>
      </c>
      <c r="N29" s="53">
        <f t="shared" si="77"/>
        <v>2.9744323000000001</v>
      </c>
      <c r="O29" s="53">
        <f t="shared" si="77"/>
        <v>76.290000000000006</v>
      </c>
      <c r="P29" s="53">
        <f t="shared" si="77"/>
        <v>3.2604323000000002</v>
      </c>
      <c r="Q29" s="53">
        <f t="shared" si="77"/>
        <v>76.290000000000006</v>
      </c>
      <c r="R29" s="53">
        <f t="shared" si="77"/>
        <v>3.2604323000000002</v>
      </c>
      <c r="S29" s="53">
        <f t="shared" si="77"/>
        <v>76.290000000000006</v>
      </c>
      <c r="T29" s="53">
        <f t="shared" si="77"/>
        <v>3.2604323000000002</v>
      </c>
      <c r="U29" s="53"/>
      <c r="V29" s="109"/>
      <c r="W29" s="53">
        <f t="shared" ref="W29:AT29" si="78">SUM(W30:W32)</f>
        <v>76.290000000000006</v>
      </c>
      <c r="X29" s="53">
        <f t="shared" si="78"/>
        <v>3.2604323000000002</v>
      </c>
      <c r="Y29" s="53">
        <f t="shared" si="78"/>
        <v>76.290000000000006</v>
      </c>
      <c r="Z29" s="53">
        <f t="shared" si="78"/>
        <v>3.2604323000000002</v>
      </c>
      <c r="AA29" s="53">
        <f t="shared" si="78"/>
        <v>76.290000000000006</v>
      </c>
      <c r="AB29" s="53" t="e">
        <f t="shared" si="78"/>
        <v>#REF!</v>
      </c>
      <c r="AC29" s="53">
        <f t="shared" si="78"/>
        <v>76.290000000000006</v>
      </c>
      <c r="AD29" s="53">
        <f t="shared" si="78"/>
        <v>3.2604323000000002</v>
      </c>
      <c r="AE29" s="36">
        <f t="shared" si="78"/>
        <v>76.290000000000006</v>
      </c>
      <c r="AF29" s="34">
        <f t="shared" si="78"/>
        <v>3.2604323000000002</v>
      </c>
      <c r="AG29" s="31">
        <f t="shared" si="78"/>
        <v>76.290000000000006</v>
      </c>
      <c r="AH29" s="72">
        <f t="shared" si="78"/>
        <v>3.2604323000000002</v>
      </c>
      <c r="AI29" s="66">
        <f t="shared" si="78"/>
        <v>76.290000000000006</v>
      </c>
      <c r="AJ29" s="34">
        <f t="shared" si="78"/>
        <v>3.2604323000000002</v>
      </c>
      <c r="AK29" s="31">
        <f t="shared" si="78"/>
        <v>76.290000000000006</v>
      </c>
      <c r="AL29" s="31">
        <f t="shared" si="78"/>
        <v>3.2604323000000002</v>
      </c>
      <c r="AM29" s="31">
        <f t="shared" si="78"/>
        <v>86.177000000000021</v>
      </c>
      <c r="AN29" s="31">
        <f t="shared" si="78"/>
        <v>3.7195981900000001</v>
      </c>
      <c r="AO29" s="31">
        <f t="shared" si="78"/>
        <v>86.177000000000021</v>
      </c>
      <c r="AP29" s="31">
        <f t="shared" si="78"/>
        <v>3.7195981900000001</v>
      </c>
      <c r="AQ29" s="31">
        <f t="shared" si="78"/>
        <v>86.177000000000021</v>
      </c>
      <c r="AR29" s="31">
        <f t="shared" si="78"/>
        <v>3.7195981900000001</v>
      </c>
      <c r="AS29" s="31">
        <f t="shared" si="78"/>
        <v>86.177000000000021</v>
      </c>
      <c r="AT29" s="31">
        <f t="shared" si="78"/>
        <v>3.7195981900000001</v>
      </c>
      <c r="AU29" s="31"/>
      <c r="AV29" s="109"/>
      <c r="AW29" s="31">
        <f t="shared" ref="AW29:BT29" si="79">SUM(AW30:AW32)</f>
        <v>86.177000000000021</v>
      </c>
      <c r="AX29" s="31">
        <f t="shared" si="79"/>
        <v>3.7195981900000001</v>
      </c>
      <c r="AY29" s="31">
        <f t="shared" si="79"/>
        <v>86.177000000000021</v>
      </c>
      <c r="AZ29" s="31">
        <f t="shared" si="79"/>
        <v>3.7195981900000001</v>
      </c>
      <c r="BA29" s="31">
        <f t="shared" si="79"/>
        <v>86.177000000000021</v>
      </c>
      <c r="BB29" s="31">
        <f t="shared" si="79"/>
        <v>3.7195981900000001</v>
      </c>
      <c r="BC29" s="31">
        <f t="shared" si="79"/>
        <v>86.177000000000021</v>
      </c>
      <c r="BD29" s="31">
        <f t="shared" si="79"/>
        <v>3.77508292</v>
      </c>
      <c r="BE29" s="31">
        <f t="shared" si="79"/>
        <v>86.177000000000021</v>
      </c>
      <c r="BF29" s="31">
        <f t="shared" si="79"/>
        <v>3.77508292</v>
      </c>
      <c r="BG29" s="31">
        <f t="shared" si="79"/>
        <v>86.177000000000021</v>
      </c>
      <c r="BH29" s="31">
        <f t="shared" si="79"/>
        <v>3.77508292</v>
      </c>
      <c r="BI29" s="66">
        <f t="shared" si="79"/>
        <v>86.177000000000021</v>
      </c>
      <c r="BJ29" s="31">
        <f t="shared" si="79"/>
        <v>3.77508292</v>
      </c>
      <c r="BK29" s="31">
        <f t="shared" si="79"/>
        <v>86.177000000000021</v>
      </c>
      <c r="BL29" s="31">
        <f t="shared" si="79"/>
        <v>3.77508292</v>
      </c>
      <c r="BM29" s="31">
        <f t="shared" si="79"/>
        <v>86.177000000000021</v>
      </c>
      <c r="BN29" s="31">
        <f t="shared" si="79"/>
        <v>3.77508292</v>
      </c>
      <c r="BO29" s="31">
        <f t="shared" si="79"/>
        <v>86.177000000000021</v>
      </c>
      <c r="BP29" s="31">
        <f t="shared" si="79"/>
        <v>3.77508292</v>
      </c>
      <c r="BQ29" s="31">
        <f t="shared" si="79"/>
        <v>86.177000000000021</v>
      </c>
      <c r="BR29" s="31">
        <f t="shared" si="79"/>
        <v>3.77508292</v>
      </c>
      <c r="BS29" s="31">
        <f t="shared" si="79"/>
        <v>86.177000000000021</v>
      </c>
      <c r="BT29" s="31">
        <f t="shared" si="79"/>
        <v>3.77508292</v>
      </c>
      <c r="BU29" s="31"/>
      <c r="BV29" s="109"/>
      <c r="BW29" s="31">
        <f t="shared" ref="BW29:CT29" si="80">SUM(BW30:BW32)</f>
        <v>86.177000000000021</v>
      </c>
      <c r="BX29" s="31">
        <f t="shared" si="80"/>
        <v>3.77508292</v>
      </c>
      <c r="BY29" s="31">
        <f t="shared" si="80"/>
        <v>86.177000000000021</v>
      </c>
      <c r="BZ29" s="31">
        <f t="shared" si="80"/>
        <v>3.77508292</v>
      </c>
      <c r="CA29" s="31">
        <f t="shared" si="80"/>
        <v>86.177000000000021</v>
      </c>
      <c r="CB29" s="31">
        <f t="shared" si="80"/>
        <v>3.77508292</v>
      </c>
      <c r="CC29" s="31">
        <f t="shared" si="80"/>
        <v>86.177000000000021</v>
      </c>
      <c r="CD29" s="31">
        <f t="shared" si="80"/>
        <v>3.8315620000000004</v>
      </c>
      <c r="CE29" s="31">
        <f t="shared" si="80"/>
        <v>86.177000000000021</v>
      </c>
      <c r="CF29" s="31">
        <f t="shared" si="80"/>
        <v>3.8315620000000004</v>
      </c>
      <c r="CG29" s="31">
        <f t="shared" si="80"/>
        <v>86.177000000000021</v>
      </c>
      <c r="CH29" s="31">
        <f t="shared" si="80"/>
        <v>3.8315620000000004</v>
      </c>
      <c r="CI29" s="31">
        <f t="shared" si="80"/>
        <v>86.177000000000021</v>
      </c>
      <c r="CJ29" s="31">
        <f t="shared" si="80"/>
        <v>3.8315620000000004</v>
      </c>
      <c r="CK29" s="31">
        <f t="shared" si="80"/>
        <v>86.177000000000021</v>
      </c>
      <c r="CL29" s="31">
        <f t="shared" si="80"/>
        <v>3.8315620000000004</v>
      </c>
      <c r="CM29" s="31">
        <f t="shared" si="80"/>
        <v>86.177000000000021</v>
      </c>
      <c r="CN29" s="31">
        <f t="shared" si="80"/>
        <v>3.8315620000000004</v>
      </c>
      <c r="CO29" s="31">
        <f t="shared" si="80"/>
        <v>86.177000000000021</v>
      </c>
      <c r="CP29" s="31">
        <f t="shared" si="80"/>
        <v>3.8315620000000004</v>
      </c>
      <c r="CQ29" s="31">
        <f t="shared" si="80"/>
        <v>86.177000000000021</v>
      </c>
      <c r="CR29" s="31">
        <f t="shared" si="80"/>
        <v>3.8315620000000004</v>
      </c>
      <c r="CS29" s="31">
        <f t="shared" si="80"/>
        <v>86.177000000000021</v>
      </c>
      <c r="CT29" s="31">
        <f t="shared" si="80"/>
        <v>3.8315620000000004</v>
      </c>
      <c r="CU29" s="31"/>
      <c r="CV29" s="109"/>
      <c r="CW29" s="31">
        <f t="shared" ref="CW29:DT29" si="81">SUM(CW30:CW32)</f>
        <v>86.177000000000021</v>
      </c>
      <c r="CX29" s="31">
        <f t="shared" si="81"/>
        <v>3.8315620000000004</v>
      </c>
      <c r="CY29" s="31">
        <f t="shared" si="81"/>
        <v>86.177000000000021</v>
      </c>
      <c r="CZ29" s="74">
        <f t="shared" si="81"/>
        <v>3.8315620000000004</v>
      </c>
      <c r="DA29" s="66">
        <f t="shared" si="81"/>
        <v>86.177000000000021</v>
      </c>
      <c r="DB29" s="31">
        <f t="shared" si="81"/>
        <v>3.8315620000000004</v>
      </c>
      <c r="DC29" s="31">
        <f t="shared" si="81"/>
        <v>86.177000000000021</v>
      </c>
      <c r="DD29" s="31">
        <f t="shared" si="81"/>
        <v>3.8894331700000007</v>
      </c>
      <c r="DE29" s="31">
        <f t="shared" si="81"/>
        <v>86.177000000000021</v>
      </c>
      <c r="DF29" s="31">
        <f t="shared" si="81"/>
        <v>3.8894331700000007</v>
      </c>
      <c r="DG29" s="31">
        <f t="shared" si="81"/>
        <v>86.177000000000021</v>
      </c>
      <c r="DH29" s="31">
        <f t="shared" si="81"/>
        <v>3.8894331700000007</v>
      </c>
      <c r="DI29" s="31">
        <f t="shared" si="81"/>
        <v>86.177000000000021</v>
      </c>
      <c r="DJ29" s="31">
        <f t="shared" si="81"/>
        <v>3.8894331700000007</v>
      </c>
      <c r="DK29" s="31">
        <f t="shared" si="81"/>
        <v>86.177000000000021</v>
      </c>
      <c r="DL29" s="31">
        <f t="shared" si="81"/>
        <v>3.8894331700000007</v>
      </c>
      <c r="DM29" s="31">
        <f t="shared" si="81"/>
        <v>86.177000000000021</v>
      </c>
      <c r="DN29" s="31">
        <f t="shared" si="81"/>
        <v>3.8894331700000007</v>
      </c>
      <c r="DO29" s="31">
        <f t="shared" si="81"/>
        <v>86.177000000000021</v>
      </c>
      <c r="DP29" s="31">
        <f t="shared" si="81"/>
        <v>3.8894331700000007</v>
      </c>
      <c r="DQ29" s="31">
        <f t="shared" si="81"/>
        <v>86.177000000000021</v>
      </c>
      <c r="DR29" s="31">
        <f t="shared" si="81"/>
        <v>3.8894331700000007</v>
      </c>
      <c r="DS29" s="31">
        <f t="shared" si="81"/>
        <v>86.177000000000021</v>
      </c>
      <c r="DT29" s="31">
        <f t="shared" si="81"/>
        <v>3.8894331700000007</v>
      </c>
      <c r="DU29" s="31"/>
      <c r="DV29" s="109"/>
      <c r="DW29" s="31">
        <f t="shared" ref="DW29:ET29" si="82">SUM(DW30:DW32)</f>
        <v>86.177000000000021</v>
      </c>
      <c r="DX29" s="31">
        <f t="shared" si="82"/>
        <v>3.8894331700000007</v>
      </c>
      <c r="DY29" s="31">
        <f t="shared" si="82"/>
        <v>86.177000000000021</v>
      </c>
      <c r="DZ29" s="31">
        <f t="shared" si="82"/>
        <v>3.8894331700000007</v>
      </c>
      <c r="EA29" s="31">
        <f t="shared" si="82"/>
        <v>86.177000000000021</v>
      </c>
      <c r="EB29" s="31">
        <f t="shared" si="82"/>
        <v>3.8894331700000007</v>
      </c>
      <c r="EC29" s="31">
        <f t="shared" si="82"/>
        <v>86.177000000000021</v>
      </c>
      <c r="ED29" s="31">
        <f t="shared" si="82"/>
        <v>3.9475694999999997</v>
      </c>
      <c r="EE29" s="31">
        <f t="shared" si="82"/>
        <v>86.177000000000021</v>
      </c>
      <c r="EF29" s="31">
        <f t="shared" si="82"/>
        <v>3.9475694999999997</v>
      </c>
      <c r="EG29" s="31">
        <f t="shared" si="82"/>
        <v>86.177000000000021</v>
      </c>
      <c r="EH29" s="31">
        <f t="shared" si="82"/>
        <v>3.9475694999999997</v>
      </c>
      <c r="EI29" s="31">
        <f t="shared" si="82"/>
        <v>86.177000000000021</v>
      </c>
      <c r="EJ29" s="31">
        <f t="shared" si="82"/>
        <v>3.9475694999999997</v>
      </c>
      <c r="EK29" s="31">
        <f t="shared" si="82"/>
        <v>86.177000000000021</v>
      </c>
      <c r="EL29" s="31">
        <f t="shared" si="82"/>
        <v>3.9475694999999997</v>
      </c>
      <c r="EM29" s="31">
        <f t="shared" si="82"/>
        <v>86.177000000000021</v>
      </c>
      <c r="EN29" s="31">
        <f t="shared" si="82"/>
        <v>3.9475694999999997</v>
      </c>
      <c r="EO29" s="31">
        <f t="shared" si="82"/>
        <v>86.177000000000021</v>
      </c>
      <c r="EP29" s="31">
        <f t="shared" si="82"/>
        <v>3.9475694999999997</v>
      </c>
      <c r="EQ29" s="31">
        <f t="shared" si="82"/>
        <v>86.177000000000021</v>
      </c>
      <c r="ER29" s="31">
        <f t="shared" si="82"/>
        <v>3.9475694999999997</v>
      </c>
      <c r="ES29" s="31">
        <f t="shared" si="82"/>
        <v>86.177000000000021</v>
      </c>
      <c r="ET29" s="31">
        <f t="shared" si="82"/>
        <v>3.9475694999999997</v>
      </c>
      <c r="EU29" s="31"/>
      <c r="EV29" s="109"/>
      <c r="EW29" s="60" t="e">
        <f>SUM(AE29,AG29,AI29,AK29,AM29,AO29,AQ29,AS29,AW29,AY29,BA29,BC29,BE29,BG29,BI29,BK29,BM29,BO29,BQ29,BS29,BW29,BY29,CA29,CC29,CE29,CG29,CI29,CK29,CM29,CO29,CQ29,CS29,CW29,CY29,DA29,DC29,DE29,DG29,DI29,DK29,DM29,DO29,DQ29,DS29,DW29,DY29,EA29,EC29,EE29,EG29,EI29,EK29,EM29,EO29,EQ29,ES29,#REF!,#REF!,#REF!,#REF!,#REF!,#REF!,#REF!,#REF!,#REF!,#REF!,#REF!,#REF!,#REF!,#REF!,#REF!,#REF!,#REF!,#REF!,#REF!,#REF!,#REF!,#REF!,#REF!,#REF!,#REF!,#REF!,#REF!,#REF!,#REF!,#REF!,#REF!,#REF!,#REF!,#REF!,AC29,AA29,Y29,W29,S29,Q29,O29,M29,K29,I29,G29,E29)</f>
        <v>#REF!</v>
      </c>
      <c r="EX29" s="61" t="e">
        <f>SUM(AF29,AH29,AJ29,AL29,AN29,AP29,AR29,AT29,AX29,AZ29,BB29,BD29,BF29,BH29,BJ29,BL29,BN29,BP29,BR29,BT29,BX29,BZ29,CB29,CD29,CF29,CH29,CJ29,CL29,CN29,CP29,CR29,CT29,CX29,CZ29,DB29,DD29,DF29,DH29,DJ29,DL29,DN29,DP29,DR29,DT29,DX29,DZ29,EB29,ED29,EF29,EH29,EJ29,EL29,EN29,EP29,ER29,ET29,#REF!,#REF!,#REF!,#REF!,#REF!,#REF!,#REF!,#REF!,#REF!,#REF!,#REF!,#REF!,#REF!,#REF!,#REF!,#REF!,#REF!,#REF!,#REF!,#REF!,#REF!,#REF!,#REF!,#REF!,#REF!,#REF!,#REF!,#REF!,#REF!,#REF!,#REF!,#REF!,#REF!,#REF!,AD29,AB29,Z29,X29,T29,R29,P29,N29,L29,J29,H29,F29)</f>
        <v>#REF!</v>
      </c>
      <c r="EY29" s="34">
        <f t="shared" si="69"/>
        <v>0</v>
      </c>
      <c r="FB29" s="32"/>
      <c r="FC29" s="33"/>
      <c r="FD29" s="33"/>
      <c r="FE29" s="33"/>
      <c r="FF29" s="33"/>
      <c r="FG29" s="33"/>
      <c r="FH29" s="33"/>
      <c r="FI29" s="33"/>
      <c r="FJ29" s="33"/>
      <c r="FK29" s="33"/>
      <c r="FL29" s="33"/>
    </row>
    <row r="30" spans="1:168">
      <c r="A30" s="19"/>
      <c r="B30" s="2" t="s">
        <v>110</v>
      </c>
      <c r="C30" s="2"/>
      <c r="D30" s="109">
        <f>SUM(E30,G30,I30,K30,M30,O30,Q30,S30)/132.58/12</f>
        <v>0</v>
      </c>
      <c r="E30" s="54"/>
      <c r="F30" s="54">
        <f>E30*FC10</f>
        <v>0</v>
      </c>
      <c r="G30" s="54"/>
      <c r="H30" s="54">
        <f>G30*FC10</f>
        <v>0</v>
      </c>
      <c r="I30" s="54"/>
      <c r="J30" s="54">
        <f>I30*FC10</f>
        <v>0</v>
      </c>
      <c r="K30" s="54"/>
      <c r="L30" s="54">
        <f>K30*FC10</f>
        <v>0</v>
      </c>
      <c r="M30" s="54"/>
      <c r="N30" s="54">
        <f>M30*FC10</f>
        <v>0</v>
      </c>
      <c r="O30" s="54"/>
      <c r="P30" s="54">
        <f>O30*FC10</f>
        <v>0</v>
      </c>
      <c r="Q30" s="54"/>
      <c r="R30" s="54">
        <f>Q30*FC10</f>
        <v>0</v>
      </c>
      <c r="S30" s="54"/>
      <c r="T30" s="54">
        <f>S30*FC10</f>
        <v>0</v>
      </c>
      <c r="U30" s="54">
        <f>D30*FD22</f>
        <v>0</v>
      </c>
      <c r="V30" s="109">
        <f t="shared" si="70"/>
        <v>1.6666666666666666E-2</v>
      </c>
      <c r="W30" s="54"/>
      <c r="X30" s="54">
        <f>W30*FC10</f>
        <v>0</v>
      </c>
      <c r="Y30" s="54"/>
      <c r="Z30" s="54">
        <f>Y30*FC10</f>
        <v>0</v>
      </c>
      <c r="AA30" s="54"/>
      <c r="AB30" s="54">
        <f>AA30*FC10</f>
        <v>0</v>
      </c>
      <c r="AC30" s="54"/>
      <c r="AD30" s="54">
        <f>AC30*FC10</f>
        <v>0</v>
      </c>
      <c r="AE30" s="37"/>
      <c r="AF30" s="35">
        <f>AE30*FC10</f>
        <v>0</v>
      </c>
      <c r="AG30" s="2"/>
      <c r="AH30" s="73">
        <f>AG30*FC10</f>
        <v>0</v>
      </c>
      <c r="AI30" s="67"/>
      <c r="AJ30" s="35">
        <f>AI30*FC10</f>
        <v>0</v>
      </c>
      <c r="AK30" s="2"/>
      <c r="AL30" s="2">
        <f>AK30*FC10</f>
        <v>0</v>
      </c>
      <c r="AM30" s="2">
        <f>132.58*0.05</f>
        <v>6.6290000000000013</v>
      </c>
      <c r="AN30" s="2">
        <f>AM30*FC10</f>
        <v>0.36598709000000007</v>
      </c>
      <c r="AO30" s="2">
        <f>132.58*0.05</f>
        <v>6.6290000000000013</v>
      </c>
      <c r="AP30" s="2">
        <f>AO30*FC10</f>
        <v>0.36598709000000007</v>
      </c>
      <c r="AQ30" s="2">
        <f>132.58*0.05</f>
        <v>6.6290000000000013</v>
      </c>
      <c r="AR30" s="2">
        <f>AQ30*FC10</f>
        <v>0.36598709000000007</v>
      </c>
      <c r="AS30" s="2">
        <f>132.58*0.05</f>
        <v>6.6290000000000013</v>
      </c>
      <c r="AT30" s="2">
        <f>AS30*FC10</f>
        <v>0.36598709000000007</v>
      </c>
      <c r="AU30" s="2">
        <f>V30*FE22</f>
        <v>2.7</v>
      </c>
      <c r="AV30" s="109">
        <f t="shared" si="67"/>
        <v>5.0000000000000024E-2</v>
      </c>
      <c r="AW30" s="2">
        <f>132.58*0.05</f>
        <v>6.6290000000000013</v>
      </c>
      <c r="AX30" s="2">
        <f>AW30*FC10</f>
        <v>0.36598709000000007</v>
      </c>
      <c r="AY30" s="2">
        <f>132.58*0.05</f>
        <v>6.6290000000000013</v>
      </c>
      <c r="AZ30" s="2">
        <f>AY30*FC10</f>
        <v>0.36598709000000007</v>
      </c>
      <c r="BA30" s="2">
        <f>132.58*0.05</f>
        <v>6.6290000000000013</v>
      </c>
      <c r="BB30" s="2">
        <f>BA30*FC10</f>
        <v>0.36598709000000007</v>
      </c>
      <c r="BC30" s="2">
        <f>132.58*0.05</f>
        <v>6.6290000000000013</v>
      </c>
      <c r="BD30" s="2">
        <f>BC30*FD10</f>
        <v>0.3714891600000001</v>
      </c>
      <c r="BE30" s="2">
        <f>132.58*0.05</f>
        <v>6.6290000000000013</v>
      </c>
      <c r="BF30" s="2">
        <f>BE30*FD10</f>
        <v>0.3714891600000001</v>
      </c>
      <c r="BG30" s="2">
        <f>132.58*0.05</f>
        <v>6.6290000000000013</v>
      </c>
      <c r="BH30" s="2">
        <f>BG30*FD10</f>
        <v>0.3714891600000001</v>
      </c>
      <c r="BI30" s="67">
        <f>132.58*0.05</f>
        <v>6.6290000000000013</v>
      </c>
      <c r="BJ30" s="2">
        <f>BI30*FD10</f>
        <v>0.3714891600000001</v>
      </c>
      <c r="BK30" s="2">
        <f>132.58*0.05</f>
        <v>6.6290000000000013</v>
      </c>
      <c r="BL30" s="2">
        <f>BK30*FD10</f>
        <v>0.3714891600000001</v>
      </c>
      <c r="BM30" s="2">
        <f>132.58*0.05</f>
        <v>6.6290000000000013</v>
      </c>
      <c r="BN30" s="2">
        <f>BM30*FD10</f>
        <v>0.3714891600000001</v>
      </c>
      <c r="BO30" s="2">
        <f>132.58*0.05</f>
        <v>6.6290000000000013</v>
      </c>
      <c r="BP30" s="2">
        <f>BO30*FD10</f>
        <v>0.3714891600000001</v>
      </c>
      <c r="BQ30" s="2">
        <f>132.58*0.05</f>
        <v>6.6290000000000013</v>
      </c>
      <c r="BR30" s="2">
        <f>BQ30*FD10</f>
        <v>0.3714891600000001</v>
      </c>
      <c r="BS30" s="2">
        <f>132.58*0.05</f>
        <v>6.6290000000000013</v>
      </c>
      <c r="BT30" s="2">
        <f>BS30*FD10</f>
        <v>0.3714891600000001</v>
      </c>
      <c r="BU30" s="2">
        <f>AV30*FF22</f>
        <v>8.1000000000000032</v>
      </c>
      <c r="BV30" s="109">
        <f t="shared" si="71"/>
        <v>5.0000000000000024E-2</v>
      </c>
      <c r="BW30" s="2">
        <f>132.58*0.05</f>
        <v>6.6290000000000013</v>
      </c>
      <c r="BX30" s="2">
        <f>BW30*FD10</f>
        <v>0.3714891600000001</v>
      </c>
      <c r="BY30" s="2">
        <f>132.58*0.05</f>
        <v>6.6290000000000013</v>
      </c>
      <c r="BZ30" s="2">
        <f>BY30*FD10</f>
        <v>0.3714891600000001</v>
      </c>
      <c r="CA30" s="2">
        <f>132.58*0.05</f>
        <v>6.6290000000000013</v>
      </c>
      <c r="CB30" s="2">
        <f>CA30*FD10</f>
        <v>0.3714891600000001</v>
      </c>
      <c r="CC30" s="2">
        <f>132.58*0.05</f>
        <v>6.6290000000000013</v>
      </c>
      <c r="CD30" s="2">
        <f>CC30*FE10</f>
        <v>0.37705752000000009</v>
      </c>
      <c r="CE30" s="2">
        <f>132.58*0.05</f>
        <v>6.6290000000000013</v>
      </c>
      <c r="CF30" s="2">
        <f>CE30*FE10</f>
        <v>0.37705752000000009</v>
      </c>
      <c r="CG30" s="2">
        <f>132.58*0.05</f>
        <v>6.6290000000000013</v>
      </c>
      <c r="CH30" s="2">
        <f>CG30*FE10</f>
        <v>0.37705752000000009</v>
      </c>
      <c r="CI30" s="2">
        <f>132.58*0.05</f>
        <v>6.6290000000000013</v>
      </c>
      <c r="CJ30" s="2">
        <f>CI30*FE10</f>
        <v>0.37705752000000009</v>
      </c>
      <c r="CK30" s="2">
        <f>132.58*0.05</f>
        <v>6.6290000000000013</v>
      </c>
      <c r="CL30" s="2">
        <f>CK30*FE10</f>
        <v>0.37705752000000009</v>
      </c>
      <c r="CM30" s="2">
        <f>132.58*0.05</f>
        <v>6.6290000000000013</v>
      </c>
      <c r="CN30" s="2">
        <f>CM30*FE10</f>
        <v>0.37705752000000009</v>
      </c>
      <c r="CO30" s="2">
        <f>132.58*0.05</f>
        <v>6.6290000000000013</v>
      </c>
      <c r="CP30" s="2">
        <f>CO30*FE10</f>
        <v>0.37705752000000009</v>
      </c>
      <c r="CQ30" s="2">
        <f>132.58*0.05</f>
        <v>6.6290000000000013</v>
      </c>
      <c r="CR30" s="2">
        <f>CQ30*FE10</f>
        <v>0.37705752000000009</v>
      </c>
      <c r="CS30" s="2">
        <f>132.58*0.05</f>
        <v>6.6290000000000013</v>
      </c>
      <c r="CT30" s="2">
        <f>CS30*FE10</f>
        <v>0.37705752000000009</v>
      </c>
      <c r="CU30" s="126">
        <f>BV30*FG22</f>
        <v>8.1000000000000032</v>
      </c>
      <c r="CV30" s="109">
        <f t="shared" si="72"/>
        <v>5.0000000000000024E-2</v>
      </c>
      <c r="CW30" s="2">
        <f>132.58*0.05</f>
        <v>6.6290000000000013</v>
      </c>
      <c r="CX30" s="2">
        <f>CW30*FE10</f>
        <v>0.37705752000000009</v>
      </c>
      <c r="CY30" s="2">
        <f>132.58*0.05</f>
        <v>6.6290000000000013</v>
      </c>
      <c r="CZ30" s="77">
        <f>CY30*FE10</f>
        <v>0.37705752000000009</v>
      </c>
      <c r="DA30" s="67">
        <f>132.58*0.05</f>
        <v>6.6290000000000013</v>
      </c>
      <c r="DB30" s="2">
        <f>DA30*FE10</f>
        <v>0.37705752000000009</v>
      </c>
      <c r="DC30" s="2">
        <f>132.58*0.05</f>
        <v>6.6290000000000013</v>
      </c>
      <c r="DD30" s="2">
        <f>DC30*FF10</f>
        <v>0.38269217000000005</v>
      </c>
      <c r="DE30" s="2">
        <f>132.58*0.05</f>
        <v>6.6290000000000013</v>
      </c>
      <c r="DF30" s="2">
        <f>DE30*FF10</f>
        <v>0.38269217000000005</v>
      </c>
      <c r="DG30" s="2">
        <f>132.58*0.05</f>
        <v>6.6290000000000013</v>
      </c>
      <c r="DH30" s="2">
        <f>DG30*FF10</f>
        <v>0.38269217000000005</v>
      </c>
      <c r="DI30" s="2">
        <f>132.58*0.05</f>
        <v>6.6290000000000013</v>
      </c>
      <c r="DJ30" s="2">
        <f>DI30*FF10</f>
        <v>0.38269217000000005</v>
      </c>
      <c r="DK30" s="2">
        <f>132.58*0.05</f>
        <v>6.6290000000000013</v>
      </c>
      <c r="DL30" s="2">
        <f>DK30*FF10</f>
        <v>0.38269217000000005</v>
      </c>
      <c r="DM30" s="2">
        <f>132.58*0.05</f>
        <v>6.6290000000000013</v>
      </c>
      <c r="DN30" s="2">
        <f>DM30*FF10</f>
        <v>0.38269217000000005</v>
      </c>
      <c r="DO30" s="2">
        <f>132.58*0.05</f>
        <v>6.6290000000000013</v>
      </c>
      <c r="DP30" s="2">
        <f>DO30*FF10</f>
        <v>0.38269217000000005</v>
      </c>
      <c r="DQ30" s="2">
        <f>132.58*0.05</f>
        <v>6.6290000000000013</v>
      </c>
      <c r="DR30" s="2">
        <f>DQ30*FF10</f>
        <v>0.38269217000000005</v>
      </c>
      <c r="DS30" s="2">
        <f>132.58*0.05</f>
        <v>6.6290000000000013</v>
      </c>
      <c r="DT30" s="2">
        <f>DS30*FF10</f>
        <v>0.38269217000000005</v>
      </c>
      <c r="DU30" s="2">
        <f>CV30*FH22</f>
        <v>8.1000000000000032</v>
      </c>
      <c r="DV30" s="109">
        <f t="shared" si="73"/>
        <v>5.0000000000000024E-2</v>
      </c>
      <c r="DW30" s="2">
        <f>132.58*0.05</f>
        <v>6.6290000000000013</v>
      </c>
      <c r="DX30" s="2">
        <f>DW30*FF10</f>
        <v>0.38269217000000005</v>
      </c>
      <c r="DY30" s="2">
        <f>132.58*0.05</f>
        <v>6.6290000000000013</v>
      </c>
      <c r="DZ30" s="2">
        <f>DY30*FF10</f>
        <v>0.38269217000000005</v>
      </c>
      <c r="EA30" s="2">
        <f>132.58*0.05</f>
        <v>6.6290000000000013</v>
      </c>
      <c r="EB30" s="2">
        <f>EA30*FF10</f>
        <v>0.38269217000000005</v>
      </c>
      <c r="EC30" s="2">
        <f>132.58*0.05</f>
        <v>6.6290000000000013</v>
      </c>
      <c r="ED30" s="2">
        <f>EC30*FG10</f>
        <v>0.38845940000000007</v>
      </c>
      <c r="EE30" s="2">
        <f>132.58*0.05</f>
        <v>6.6290000000000013</v>
      </c>
      <c r="EF30" s="2">
        <f>EE30*FG10</f>
        <v>0.38845940000000007</v>
      </c>
      <c r="EG30" s="2">
        <f>132.58*0.05</f>
        <v>6.6290000000000013</v>
      </c>
      <c r="EH30" s="2">
        <f>EG30*FG10</f>
        <v>0.38845940000000007</v>
      </c>
      <c r="EI30" s="2">
        <f>132.58*0.05</f>
        <v>6.6290000000000013</v>
      </c>
      <c r="EJ30" s="2">
        <f>EI30*FG10</f>
        <v>0.38845940000000007</v>
      </c>
      <c r="EK30" s="2">
        <f>132.58*0.05</f>
        <v>6.6290000000000013</v>
      </c>
      <c r="EL30" s="2">
        <f>EK30*FG10</f>
        <v>0.38845940000000007</v>
      </c>
      <c r="EM30" s="2">
        <f>132.58*0.05</f>
        <v>6.6290000000000013</v>
      </c>
      <c r="EN30" s="2">
        <f>EM30*FG10</f>
        <v>0.38845940000000007</v>
      </c>
      <c r="EO30" s="2">
        <f>132.58*0.05</f>
        <v>6.6290000000000013</v>
      </c>
      <c r="EP30" s="2">
        <f>EO30*FG10</f>
        <v>0.38845940000000007</v>
      </c>
      <c r="EQ30" s="2">
        <f>132.58*0.05</f>
        <v>6.6290000000000013</v>
      </c>
      <c r="ER30" s="2">
        <f>EQ30*FG10</f>
        <v>0.38845940000000007</v>
      </c>
      <c r="ES30" s="2">
        <f>132.58*0.05</f>
        <v>6.6290000000000013</v>
      </c>
      <c r="ET30" s="2">
        <f>ES30*FG10</f>
        <v>0.38845940000000007</v>
      </c>
      <c r="EU30" s="2">
        <f>DV30*FH22</f>
        <v>8.1000000000000032</v>
      </c>
      <c r="EV30" s="109">
        <f>SUM(DV30,CV30,BV30,AV30,V30,D30)</f>
        <v>0.21666666666666676</v>
      </c>
      <c r="EW30" s="60" t="e">
        <f>SUM(AE30,AG30,AI30,AK30,AM30,AO30,AQ30,AS30,AW30,AY30,BA30,BC30,BE30,BG30,BI30,BK30,BM30,BO30,BQ30,BS30,BW30,BY30,CA30,CC30,CE30,CG30,CI30,CK30,CM30,CO30,CQ30,CS30,CW30,CY30,DA30,DC30,DE30,DG30,DI30,DK30,DM30,DO30,DQ30,DS30,DW30,DY30,EA30,EC30,EE30,EG30,EI30,EK30,EM30,EO30,EQ30,ES30,#REF!,#REF!,#REF!,#REF!,#REF!,#REF!,#REF!,#REF!,#REF!,#REF!,#REF!,#REF!,#REF!,#REF!,#REF!,#REF!,#REF!,#REF!,#REF!,#REF!,#REF!,#REF!,#REF!,#REF!,#REF!,#REF!,#REF!,#REF!,#REF!,#REF!,#REF!,#REF!,#REF!,#REF!,AC30,AA30,Y30,W30,S30,Q30,O30,M30,K30,I30,G30,E30)</f>
        <v>#REF!</v>
      </c>
      <c r="EX30" s="61" t="e">
        <f>SUM(AF30,AH30,AJ30,AL30,AN30,AP30,AR30,AT30,AX30,AZ30,BB30,BD30,BF30,BH30,BJ30,BL30,BN30,BP30,BR30,BT30,BX30,BZ30,CB30,CD30,CF30,CH30,CJ30,CL30,CN30,CP30,CR30,CT30,CX30,CZ30,DB30,DD30,DF30,DH30,DJ30,DL30,DN30,DP30,DR30,DT30,DX30,DZ30,EB30,ED30,EF30,EH30,EJ30,EL30,EN30,EP30,ER30,ET30,#REF!,#REF!,#REF!,#REF!,#REF!,#REF!,#REF!,#REF!,#REF!,#REF!,#REF!,#REF!,#REF!,#REF!,#REF!,#REF!,#REF!,#REF!,#REF!,#REF!,#REF!,#REF!,#REF!,#REF!,#REF!,#REF!,#REF!,#REF!,#REF!,#REF!,#REF!,#REF!,#REF!,#REF!,AD30,AB30,Z30,X30,T30,R30,P30,N30,L30,J30,H30,F30)</f>
        <v>#REF!</v>
      </c>
      <c r="EY30" s="34">
        <f t="shared" si="69"/>
        <v>35.100000000000016</v>
      </c>
      <c r="FB30" s="24"/>
      <c r="FC30" s="29"/>
      <c r="FD30" s="29"/>
      <c r="FE30" s="29"/>
      <c r="FF30" s="29"/>
      <c r="FG30" s="29"/>
      <c r="FH30" s="29"/>
      <c r="FI30" s="29"/>
      <c r="FJ30" s="29"/>
      <c r="FK30" s="29"/>
      <c r="FL30" s="29"/>
    </row>
    <row r="31" spans="1:168">
      <c r="A31" s="19"/>
      <c r="B31" s="2" t="s">
        <v>111</v>
      </c>
      <c r="C31" s="2"/>
      <c r="D31" s="109">
        <f>SUM(E31,G31,I31,K31,M31,O31,Q31,S31)/132.58/12</f>
        <v>0.33333333333333331</v>
      </c>
      <c r="E31" s="54">
        <f>132.58*0.5</f>
        <v>66.290000000000006</v>
      </c>
      <c r="F31" s="54">
        <f>E31*FC11</f>
        <v>2.9744323000000001</v>
      </c>
      <c r="G31" s="54">
        <f>132.58*0.5</f>
        <v>66.290000000000006</v>
      </c>
      <c r="H31" s="54">
        <f>G31*FC11</f>
        <v>2.9744323000000001</v>
      </c>
      <c r="I31" s="54">
        <f>132.58*0.5</f>
        <v>66.290000000000006</v>
      </c>
      <c r="J31" s="54">
        <f>I31*FC11</f>
        <v>2.9744323000000001</v>
      </c>
      <c r="K31" s="54">
        <f>132.58*0.5</f>
        <v>66.290000000000006</v>
      </c>
      <c r="L31" s="54">
        <f>K31*FC11</f>
        <v>2.9744323000000001</v>
      </c>
      <c r="M31" s="54">
        <f>132.58*0.5</f>
        <v>66.290000000000006</v>
      </c>
      <c r="N31" s="54">
        <f>M31*FC11</f>
        <v>2.9744323000000001</v>
      </c>
      <c r="O31" s="54">
        <f>132.58*0.5</f>
        <v>66.290000000000006</v>
      </c>
      <c r="P31" s="54">
        <f>O31*FC11</f>
        <v>2.9744323000000001</v>
      </c>
      <c r="Q31" s="54">
        <f>132.58*0.5</f>
        <v>66.290000000000006</v>
      </c>
      <c r="R31" s="54">
        <f>Q31*FC11</f>
        <v>2.9744323000000001</v>
      </c>
      <c r="S31" s="54">
        <f>132.58*0.5</f>
        <v>66.290000000000006</v>
      </c>
      <c r="T31" s="54">
        <f>S31*FC11</f>
        <v>2.9744323000000001</v>
      </c>
      <c r="U31" s="54">
        <f>D31*FD23</f>
        <v>54</v>
      </c>
      <c r="V31" s="109">
        <f t="shared" si="70"/>
        <v>0.49999999999999994</v>
      </c>
      <c r="W31" s="54">
        <f>132.58*0.5</f>
        <v>66.290000000000006</v>
      </c>
      <c r="X31" s="54">
        <f>W31*FC11</f>
        <v>2.9744323000000001</v>
      </c>
      <c r="Y31" s="54">
        <f>132.58*0.5</f>
        <v>66.290000000000006</v>
      </c>
      <c r="Z31" s="54">
        <f>Y31*FC11</f>
        <v>2.9744323000000001</v>
      </c>
      <c r="AA31" s="54">
        <f>132.58*0.5</f>
        <v>66.290000000000006</v>
      </c>
      <c r="AB31" s="54">
        <f>AA31*FC11</f>
        <v>2.9744323000000001</v>
      </c>
      <c r="AC31" s="54">
        <f>132.58*0.5</f>
        <v>66.290000000000006</v>
      </c>
      <c r="AD31" s="54">
        <f>AC31*FC11</f>
        <v>2.9744323000000001</v>
      </c>
      <c r="AE31" s="54">
        <f>132.58*0.5</f>
        <v>66.290000000000006</v>
      </c>
      <c r="AF31" s="35">
        <f>AE31*FC11</f>
        <v>2.9744323000000001</v>
      </c>
      <c r="AG31" s="54">
        <f>132.58*0.5</f>
        <v>66.290000000000006</v>
      </c>
      <c r="AH31" s="73">
        <f>AG31*FC11</f>
        <v>2.9744323000000001</v>
      </c>
      <c r="AI31" s="110">
        <f>132.58*0.5</f>
        <v>66.290000000000006</v>
      </c>
      <c r="AJ31" s="35">
        <f>AI31*FC11</f>
        <v>2.9744323000000001</v>
      </c>
      <c r="AK31" s="2">
        <f>132.58/2</f>
        <v>66.290000000000006</v>
      </c>
      <c r="AL31" s="2">
        <f>AK31*FC11</f>
        <v>2.9744323000000001</v>
      </c>
      <c r="AM31" s="2">
        <f>132.58/2</f>
        <v>66.290000000000006</v>
      </c>
      <c r="AN31" s="2">
        <f>AM31*FC11</f>
        <v>2.9744323000000001</v>
      </c>
      <c r="AO31" s="2">
        <f>132.58/2</f>
        <v>66.290000000000006</v>
      </c>
      <c r="AP31" s="2">
        <f>AO31*FC11</f>
        <v>2.9744323000000001</v>
      </c>
      <c r="AQ31" s="2">
        <f>132.58/2</f>
        <v>66.290000000000006</v>
      </c>
      <c r="AR31" s="2">
        <f>AQ31*FC11</f>
        <v>2.9744323000000001</v>
      </c>
      <c r="AS31" s="2">
        <f>132.58/2</f>
        <v>66.290000000000006</v>
      </c>
      <c r="AT31" s="2">
        <f>AS31*FC11</f>
        <v>2.9744323000000001</v>
      </c>
      <c r="AU31" s="2">
        <f>V31*FE23</f>
        <v>80.999999999999986</v>
      </c>
      <c r="AV31" s="109">
        <f t="shared" si="67"/>
        <v>0.49999999999999994</v>
      </c>
      <c r="AW31" s="2">
        <f>132.58/2</f>
        <v>66.290000000000006</v>
      </c>
      <c r="AX31" s="2">
        <f>AW31*FC11</f>
        <v>2.9744323000000001</v>
      </c>
      <c r="AY31" s="2">
        <f>132.58/2</f>
        <v>66.290000000000006</v>
      </c>
      <c r="AZ31" s="2">
        <f>AY31*FC11</f>
        <v>2.9744323000000001</v>
      </c>
      <c r="BA31" s="2">
        <f>132.58/2</f>
        <v>66.290000000000006</v>
      </c>
      <c r="BB31" s="2">
        <f>BA31*FC11</f>
        <v>2.9744323000000001</v>
      </c>
      <c r="BC31" s="2">
        <f>132.58/2</f>
        <v>66.290000000000006</v>
      </c>
      <c r="BD31" s="2">
        <f>BC31*FD11</f>
        <v>3.0188466000000003</v>
      </c>
      <c r="BE31" s="2">
        <f>132.58/2</f>
        <v>66.290000000000006</v>
      </c>
      <c r="BF31" s="2">
        <f>BE31*FD11</f>
        <v>3.0188466000000003</v>
      </c>
      <c r="BG31" s="2">
        <f>132.58/2</f>
        <v>66.290000000000006</v>
      </c>
      <c r="BH31" s="2">
        <f>BG31*FD11</f>
        <v>3.0188466000000003</v>
      </c>
      <c r="BI31" s="67">
        <f>132.58/2</f>
        <v>66.290000000000006</v>
      </c>
      <c r="BJ31" s="2">
        <f>BI31*FD11</f>
        <v>3.0188466000000003</v>
      </c>
      <c r="BK31" s="2">
        <f>132.58/2</f>
        <v>66.290000000000006</v>
      </c>
      <c r="BL31" s="2">
        <f>BK31*FD11</f>
        <v>3.0188466000000003</v>
      </c>
      <c r="BM31" s="2">
        <f>132.58/2</f>
        <v>66.290000000000006</v>
      </c>
      <c r="BN31" s="2">
        <f>BM31*FD11</f>
        <v>3.0188466000000003</v>
      </c>
      <c r="BO31" s="2">
        <f>132.58/2</f>
        <v>66.290000000000006</v>
      </c>
      <c r="BP31" s="2">
        <f>BO31*FD11</f>
        <v>3.0188466000000003</v>
      </c>
      <c r="BQ31" s="2">
        <f>132.58/2</f>
        <v>66.290000000000006</v>
      </c>
      <c r="BR31" s="2">
        <f>BQ31*FD11</f>
        <v>3.0188466000000003</v>
      </c>
      <c r="BS31" s="2">
        <f>132.58/2</f>
        <v>66.290000000000006</v>
      </c>
      <c r="BT31" s="2">
        <f>BS31*FD11</f>
        <v>3.0188466000000003</v>
      </c>
      <c r="BU31" s="2">
        <f>AV31*FF23</f>
        <v>80.999999999999986</v>
      </c>
      <c r="BV31" s="109">
        <f t="shared" si="71"/>
        <v>0.49999999999999994</v>
      </c>
      <c r="BW31" s="2">
        <f>132.58/2</f>
        <v>66.290000000000006</v>
      </c>
      <c r="BX31" s="2">
        <f>BW31*FD11</f>
        <v>3.0188466000000003</v>
      </c>
      <c r="BY31" s="2">
        <f>132.58/2</f>
        <v>66.290000000000006</v>
      </c>
      <c r="BZ31" s="2">
        <f>BY31*FD11</f>
        <v>3.0188466000000003</v>
      </c>
      <c r="CA31" s="2">
        <f>132.58/2</f>
        <v>66.290000000000006</v>
      </c>
      <c r="CB31" s="2">
        <f>CA31*FD11</f>
        <v>3.0188466000000003</v>
      </c>
      <c r="CC31" s="2">
        <f>132.58/2</f>
        <v>66.290000000000006</v>
      </c>
      <c r="CD31" s="2">
        <f>CC31*FE11</f>
        <v>3.0639238</v>
      </c>
      <c r="CE31" s="2">
        <f>132.58/2</f>
        <v>66.290000000000006</v>
      </c>
      <c r="CF31" s="2">
        <f>CE31*FE11</f>
        <v>3.0639238</v>
      </c>
      <c r="CG31" s="2">
        <f>132.58/2</f>
        <v>66.290000000000006</v>
      </c>
      <c r="CH31" s="2">
        <f>CG31*FE11</f>
        <v>3.0639238</v>
      </c>
      <c r="CI31" s="2">
        <f>132.58/2</f>
        <v>66.290000000000006</v>
      </c>
      <c r="CJ31" s="2">
        <f>CI31*FE11</f>
        <v>3.0639238</v>
      </c>
      <c r="CK31" s="2">
        <f>132.58/2</f>
        <v>66.290000000000006</v>
      </c>
      <c r="CL31" s="2">
        <f>CK31*FE11</f>
        <v>3.0639238</v>
      </c>
      <c r="CM31" s="2">
        <f>132.58/2</f>
        <v>66.290000000000006</v>
      </c>
      <c r="CN31" s="2">
        <f>CM31*FE11</f>
        <v>3.0639238</v>
      </c>
      <c r="CO31" s="2">
        <f>132.58/2</f>
        <v>66.290000000000006</v>
      </c>
      <c r="CP31" s="2">
        <f>CO31*FE11</f>
        <v>3.0639238</v>
      </c>
      <c r="CQ31" s="2">
        <f>132.58/2</f>
        <v>66.290000000000006</v>
      </c>
      <c r="CR31" s="2">
        <f>CQ31*FE11</f>
        <v>3.0639238</v>
      </c>
      <c r="CS31" s="2">
        <f>132.58/2</f>
        <v>66.290000000000006</v>
      </c>
      <c r="CT31" s="2">
        <f>CS31*FE11</f>
        <v>3.0639238</v>
      </c>
      <c r="CU31" s="126">
        <f>BV31*FG23</f>
        <v>80.999999999999986</v>
      </c>
      <c r="CV31" s="109">
        <f t="shared" si="72"/>
        <v>0.49999999999999994</v>
      </c>
      <c r="CW31" s="2">
        <f>132.58/2</f>
        <v>66.290000000000006</v>
      </c>
      <c r="CX31" s="2">
        <f>CW31*FE11</f>
        <v>3.0639238</v>
      </c>
      <c r="CY31" s="2">
        <f>132.58/2</f>
        <v>66.290000000000006</v>
      </c>
      <c r="CZ31" s="77">
        <f>CY31*FE11</f>
        <v>3.0639238</v>
      </c>
      <c r="DA31" s="67">
        <f>132.58/2</f>
        <v>66.290000000000006</v>
      </c>
      <c r="DB31" s="2">
        <f>DA31*FE11</f>
        <v>3.0639238</v>
      </c>
      <c r="DC31" s="2">
        <f>132.58/2</f>
        <v>66.290000000000006</v>
      </c>
      <c r="DD31" s="2">
        <f>DC31*FF11</f>
        <v>3.1103268000000006</v>
      </c>
      <c r="DE31" s="2">
        <f>132.58/2</f>
        <v>66.290000000000006</v>
      </c>
      <c r="DF31" s="2">
        <f>DE31*FF11</f>
        <v>3.1103268000000006</v>
      </c>
      <c r="DG31" s="2">
        <f>132.58/2</f>
        <v>66.290000000000006</v>
      </c>
      <c r="DH31" s="2">
        <f>DG31*FF11</f>
        <v>3.1103268000000006</v>
      </c>
      <c r="DI31" s="2">
        <f>132.58/2</f>
        <v>66.290000000000006</v>
      </c>
      <c r="DJ31" s="2">
        <f>DI31*FF11</f>
        <v>3.1103268000000006</v>
      </c>
      <c r="DK31" s="2">
        <f>132.58/2</f>
        <v>66.290000000000006</v>
      </c>
      <c r="DL31" s="2">
        <f>DK31*FF11</f>
        <v>3.1103268000000006</v>
      </c>
      <c r="DM31" s="2">
        <f>132.58/2</f>
        <v>66.290000000000006</v>
      </c>
      <c r="DN31" s="2">
        <f>DM31*FF11</f>
        <v>3.1103268000000006</v>
      </c>
      <c r="DO31" s="2">
        <f>132.58/2</f>
        <v>66.290000000000006</v>
      </c>
      <c r="DP31" s="2">
        <f>DO31*FF11</f>
        <v>3.1103268000000006</v>
      </c>
      <c r="DQ31" s="2">
        <f>132.58/2</f>
        <v>66.290000000000006</v>
      </c>
      <c r="DR31" s="2">
        <f>DQ31*FF11</f>
        <v>3.1103268000000006</v>
      </c>
      <c r="DS31" s="2">
        <f>132.58/2</f>
        <v>66.290000000000006</v>
      </c>
      <c r="DT31" s="2">
        <f>DS31*FF11</f>
        <v>3.1103268000000006</v>
      </c>
      <c r="DU31" s="2">
        <f>CV31*FH23</f>
        <v>80.999999999999986</v>
      </c>
      <c r="DV31" s="109">
        <f t="shared" si="73"/>
        <v>0.49999999999999994</v>
      </c>
      <c r="DW31" s="2">
        <f>132.58/2</f>
        <v>66.290000000000006</v>
      </c>
      <c r="DX31" s="2">
        <f>DW31*FF11</f>
        <v>3.1103268000000006</v>
      </c>
      <c r="DY31" s="2">
        <f>132.58/2</f>
        <v>66.290000000000006</v>
      </c>
      <c r="DZ31" s="2">
        <f>DY31*FF11</f>
        <v>3.1103268000000006</v>
      </c>
      <c r="EA31" s="2">
        <f>132.58/2</f>
        <v>66.290000000000006</v>
      </c>
      <c r="EB31" s="2">
        <f>EA31*FF11</f>
        <v>3.1103268000000006</v>
      </c>
      <c r="EC31" s="2">
        <f>132.58/2</f>
        <v>66.290000000000006</v>
      </c>
      <c r="ED31" s="2">
        <f>EC31*FG11</f>
        <v>3.1567297999999999</v>
      </c>
      <c r="EE31" s="2">
        <f>132.58/2</f>
        <v>66.290000000000006</v>
      </c>
      <c r="EF31" s="2">
        <f>EE31*FG11</f>
        <v>3.1567297999999999</v>
      </c>
      <c r="EG31" s="2">
        <f>132.58/2</f>
        <v>66.290000000000006</v>
      </c>
      <c r="EH31" s="2">
        <f>EG31*FG11</f>
        <v>3.1567297999999999</v>
      </c>
      <c r="EI31" s="2">
        <f>132.58/2</f>
        <v>66.290000000000006</v>
      </c>
      <c r="EJ31" s="2">
        <f>EI31*FG11</f>
        <v>3.1567297999999999</v>
      </c>
      <c r="EK31" s="2">
        <f>132.58/2</f>
        <v>66.290000000000006</v>
      </c>
      <c r="EL31" s="2">
        <f>EK31*FG11</f>
        <v>3.1567297999999999</v>
      </c>
      <c r="EM31" s="2">
        <f>132.58/2</f>
        <v>66.290000000000006</v>
      </c>
      <c r="EN31" s="2">
        <f>EM31*FG11</f>
        <v>3.1567297999999999</v>
      </c>
      <c r="EO31" s="2">
        <f>132.58/2</f>
        <v>66.290000000000006</v>
      </c>
      <c r="EP31" s="2">
        <f>EO31*FG11</f>
        <v>3.1567297999999999</v>
      </c>
      <c r="EQ31" s="2">
        <f>132.58/2</f>
        <v>66.290000000000006</v>
      </c>
      <c r="ER31" s="2">
        <f>EQ31*FG11</f>
        <v>3.1567297999999999</v>
      </c>
      <c r="ES31" s="2">
        <f>132.58/2</f>
        <v>66.290000000000006</v>
      </c>
      <c r="ET31" s="2">
        <f>ES31*FG11</f>
        <v>3.1567297999999999</v>
      </c>
      <c r="EU31" s="2">
        <f>DV31*FH23</f>
        <v>80.999999999999986</v>
      </c>
      <c r="EV31" s="109">
        <f t="shared" ref="EV31:EV32" si="83">SUM(DV31,CV31,BV31,AV31,V31,D31)</f>
        <v>2.833333333333333</v>
      </c>
      <c r="EW31" s="60" t="e">
        <f>SUM(AE31,AG31,AI31,AK31,AM31,AO31,AQ31,AS31,AW31,AY31,BA31,BC31,BE31,BG31,BI31,BK31,BM31,BO31,BQ31,BS31,BW31,BY31,CA31,CC31,CE31,CG31,CI31,CK31,CM31,CO31,CQ31,CS31,CW31,CY31,DA31,DC31,DE31,DG31,DI31,DK31,DM31,DO31,DQ31,DS31,DW31,DY31,EA31,EC31,EE31,EG31,EI31,EK31,EM31,EO31,EQ31,ES31,#REF!,#REF!,#REF!,#REF!,#REF!,#REF!,#REF!,#REF!,#REF!,#REF!,#REF!,#REF!,#REF!,#REF!,#REF!,#REF!,#REF!,#REF!,#REF!,#REF!,#REF!,#REF!,#REF!,#REF!,#REF!,#REF!,#REF!,#REF!,#REF!,#REF!,#REF!,#REF!,#REF!,#REF!,AC31,AA31,Y31,W31,S31,Q31,O31,M31,K31,I31,G31,E31)</f>
        <v>#REF!</v>
      </c>
      <c r="EX31" s="61" t="e">
        <f>SUM(AF31,AH31,AJ31,AL31,AN31,AP31,AR31,AT31,AX31,AZ31,BB31,BD31,BF31,BH31,BJ31,BL31,BN31,BP31,BR31,BT31,BX31,BZ31,CB31,CD31,CF31,CH31,CJ31,CL31,CN31,CP31,CR31,CT31,CX31,CZ31,DB31,DD31,DF31,DH31,DJ31,DL31,DN31,DP31,DR31,DT31,DX31,DZ31,EB31,ED31,EF31,EH31,EJ31,EL31,EN31,EP31,ER31,ET31,#REF!,#REF!,#REF!,#REF!,#REF!,#REF!,#REF!,#REF!,#REF!,#REF!,#REF!,#REF!,#REF!,#REF!,#REF!,#REF!,#REF!,#REF!,#REF!,#REF!,#REF!,#REF!,#REF!,#REF!,#REF!,#REF!,#REF!,#REF!,#REF!,#REF!,#REF!,#REF!,#REF!,#REF!,AD31,AB31,Z31,X31,T31,R31,P31,N31,L31,J31,H31,F31)</f>
        <v>#REF!</v>
      </c>
      <c r="EY31" s="34">
        <f t="shared" si="69"/>
        <v>458.99999999999994</v>
      </c>
      <c r="FB31" s="24"/>
      <c r="FC31" s="29"/>
      <c r="FD31" s="29"/>
      <c r="FE31" s="29"/>
      <c r="FF31" s="29"/>
      <c r="FG31" s="29"/>
      <c r="FH31" s="29"/>
      <c r="FI31" s="29"/>
      <c r="FJ31" s="29"/>
      <c r="FK31" s="29"/>
      <c r="FL31" s="29"/>
    </row>
    <row r="32" spans="1:168">
      <c r="A32" s="19"/>
      <c r="B32" s="2" t="s">
        <v>112</v>
      </c>
      <c r="C32" s="2"/>
      <c r="D32" s="109">
        <f>SUM(E32,G32,I32,K32,M32,O32,Q32,S32)/132.58/12</f>
        <v>1.8856539447880523E-2</v>
      </c>
      <c r="E32" s="54"/>
      <c r="F32" s="2">
        <f>E32*FC13</f>
        <v>0</v>
      </c>
      <c r="G32" s="54"/>
      <c r="H32" s="2">
        <f>G32*FC13</f>
        <v>0</v>
      </c>
      <c r="I32" s="54"/>
      <c r="J32" s="2">
        <f>I32*FC13</f>
        <v>0</v>
      </c>
      <c r="K32" s="54">
        <v>0</v>
      </c>
      <c r="L32" s="2">
        <f>K32*FC13</f>
        <v>0</v>
      </c>
      <c r="M32" s="54">
        <v>0</v>
      </c>
      <c r="N32" s="2">
        <f>M32*FC13</f>
        <v>0</v>
      </c>
      <c r="O32" s="54">
        <v>10</v>
      </c>
      <c r="P32" s="2">
        <f>O32*FC13</f>
        <v>0.28600000000000003</v>
      </c>
      <c r="Q32" s="54">
        <v>10</v>
      </c>
      <c r="R32" s="2">
        <f>Q32*FC13</f>
        <v>0.28600000000000003</v>
      </c>
      <c r="S32" s="54">
        <v>10</v>
      </c>
      <c r="T32" s="2">
        <f>S32*FC13</f>
        <v>0.28600000000000003</v>
      </c>
      <c r="U32" s="54">
        <f>D32*FD25</f>
        <v>0.85787826218132435</v>
      </c>
      <c r="V32" s="109">
        <f t="shared" si="70"/>
        <v>8.3617438527681429E-2</v>
      </c>
      <c r="W32" s="54">
        <v>10</v>
      </c>
      <c r="X32" s="2">
        <f>W32*FC13</f>
        <v>0.28600000000000003</v>
      </c>
      <c r="Y32" s="54">
        <v>10</v>
      </c>
      <c r="Z32" s="2">
        <f>Y32*FC13</f>
        <v>0.28600000000000003</v>
      </c>
      <c r="AA32" s="54">
        <v>10</v>
      </c>
      <c r="AB32" s="2" t="e">
        <f>AA32*#REF!</f>
        <v>#REF!</v>
      </c>
      <c r="AC32" s="54">
        <v>10</v>
      </c>
      <c r="AD32" s="35">
        <f>AC32*FC13</f>
        <v>0.28600000000000003</v>
      </c>
      <c r="AE32" s="37">
        <v>10</v>
      </c>
      <c r="AF32" s="35">
        <f>AE32*FC13</f>
        <v>0.28600000000000003</v>
      </c>
      <c r="AG32" s="2">
        <v>10</v>
      </c>
      <c r="AH32" s="73">
        <f>AG32*FC13</f>
        <v>0.28600000000000003</v>
      </c>
      <c r="AI32" s="67">
        <v>10</v>
      </c>
      <c r="AJ32" s="35">
        <f>AI32*FC13</f>
        <v>0.28600000000000003</v>
      </c>
      <c r="AK32" s="2">
        <v>10</v>
      </c>
      <c r="AL32" s="2">
        <f>AK32*FC13</f>
        <v>0.28600000000000003</v>
      </c>
      <c r="AM32" s="2">
        <f>132.58*0.1</f>
        <v>13.258000000000003</v>
      </c>
      <c r="AN32" s="2">
        <f>AM32*FC13</f>
        <v>0.37917880000000009</v>
      </c>
      <c r="AO32" s="2">
        <f>132.58*0.1</f>
        <v>13.258000000000003</v>
      </c>
      <c r="AP32" s="2">
        <f>AO32*FC13</f>
        <v>0.37917880000000009</v>
      </c>
      <c r="AQ32" s="2">
        <f>132.58*0.1</f>
        <v>13.258000000000003</v>
      </c>
      <c r="AR32" s="2">
        <f>AQ32*FC13</f>
        <v>0.37917880000000009</v>
      </c>
      <c r="AS32" s="2">
        <f>132.58*0.1</f>
        <v>13.258000000000003</v>
      </c>
      <c r="AT32" s="2">
        <f>AS32*FC13</f>
        <v>0.37917880000000009</v>
      </c>
      <c r="AU32" s="2">
        <f>V32*FE25</f>
        <v>3.8612024588927452</v>
      </c>
      <c r="AV32" s="109">
        <f t="shared" si="67"/>
        <v>0.10000000000000005</v>
      </c>
      <c r="AW32" s="2">
        <f>132.58*0.1</f>
        <v>13.258000000000003</v>
      </c>
      <c r="AX32" s="2">
        <f>AW32*FC13</f>
        <v>0.37917880000000009</v>
      </c>
      <c r="AY32" s="2">
        <f>132.58*0.1</f>
        <v>13.258000000000003</v>
      </c>
      <c r="AZ32" s="2">
        <f>AY32*FC13</f>
        <v>0.37917880000000009</v>
      </c>
      <c r="BA32" s="2">
        <f>132.58*0.1</f>
        <v>13.258000000000003</v>
      </c>
      <c r="BB32" s="2">
        <f>BA32*FC13</f>
        <v>0.37917880000000009</v>
      </c>
      <c r="BC32" s="2">
        <f>132.58*0.1</f>
        <v>13.258000000000003</v>
      </c>
      <c r="BD32" s="2">
        <f>BC32*FD13</f>
        <v>0.38474716000000009</v>
      </c>
      <c r="BE32" s="2">
        <f>132.58*0.1</f>
        <v>13.258000000000003</v>
      </c>
      <c r="BF32" s="2">
        <f>BE32*FD13</f>
        <v>0.38474716000000009</v>
      </c>
      <c r="BG32" s="2">
        <f>132.58*0.1</f>
        <v>13.258000000000003</v>
      </c>
      <c r="BH32" s="2">
        <f>BG32*FD13</f>
        <v>0.38474716000000009</v>
      </c>
      <c r="BI32" s="67">
        <f>132.58*0.1</f>
        <v>13.258000000000003</v>
      </c>
      <c r="BJ32" s="2">
        <f>BI32*FD13</f>
        <v>0.38474716000000009</v>
      </c>
      <c r="BK32" s="2">
        <f>132.58*0.1</f>
        <v>13.258000000000003</v>
      </c>
      <c r="BL32" s="2">
        <f>BK32*FD13</f>
        <v>0.38474716000000009</v>
      </c>
      <c r="BM32" s="2">
        <f>132.58*0.1</f>
        <v>13.258000000000003</v>
      </c>
      <c r="BN32" s="2">
        <f>BM32*FD13</f>
        <v>0.38474716000000009</v>
      </c>
      <c r="BO32" s="2">
        <f>132.58*0.1</f>
        <v>13.258000000000003</v>
      </c>
      <c r="BP32" s="2">
        <f>BO32*FD13</f>
        <v>0.38474716000000009</v>
      </c>
      <c r="BQ32" s="2">
        <f>132.58*0.1</f>
        <v>13.258000000000003</v>
      </c>
      <c r="BR32" s="2">
        <f>BQ32*FD13</f>
        <v>0.38474716000000009</v>
      </c>
      <c r="BS32" s="2">
        <f>132.58*0.1</f>
        <v>13.258000000000003</v>
      </c>
      <c r="BT32" s="2">
        <f>BS32*FD13</f>
        <v>0.38474716000000009</v>
      </c>
      <c r="BU32" s="2">
        <f>AV32*FF25</f>
        <v>4.6870000000000021</v>
      </c>
      <c r="BV32" s="109">
        <f t="shared" si="71"/>
        <v>0.10000000000000005</v>
      </c>
      <c r="BW32" s="2">
        <f>132.58*0.1</f>
        <v>13.258000000000003</v>
      </c>
      <c r="BX32" s="2">
        <f>BW32*FD13</f>
        <v>0.38474716000000009</v>
      </c>
      <c r="BY32" s="2">
        <f>132.58*0.1</f>
        <v>13.258000000000003</v>
      </c>
      <c r="BZ32" s="2">
        <f>BY32*FD13</f>
        <v>0.38474716000000009</v>
      </c>
      <c r="CA32" s="2">
        <f>132.58*0.1</f>
        <v>13.258000000000003</v>
      </c>
      <c r="CB32" s="2">
        <f>CA32*FD13</f>
        <v>0.38474716000000009</v>
      </c>
      <c r="CC32" s="2">
        <f>132.58*0.1</f>
        <v>13.258000000000003</v>
      </c>
      <c r="CD32" s="2">
        <f>CC32*FE13</f>
        <v>0.39058068000000007</v>
      </c>
      <c r="CE32" s="2">
        <f>132.58*0.1</f>
        <v>13.258000000000003</v>
      </c>
      <c r="CF32" s="2">
        <f>CE32*FE13</f>
        <v>0.39058068000000007</v>
      </c>
      <c r="CG32" s="2">
        <f>132.58*0.1</f>
        <v>13.258000000000003</v>
      </c>
      <c r="CH32" s="2">
        <f>CG32*FE13</f>
        <v>0.39058068000000007</v>
      </c>
      <c r="CI32" s="2">
        <f>132.58*0.1</f>
        <v>13.258000000000003</v>
      </c>
      <c r="CJ32" s="2">
        <f>CI32*FE13</f>
        <v>0.39058068000000007</v>
      </c>
      <c r="CK32" s="2">
        <f>132.58*0.1</f>
        <v>13.258000000000003</v>
      </c>
      <c r="CL32" s="2">
        <f>CK32*FE13</f>
        <v>0.39058068000000007</v>
      </c>
      <c r="CM32" s="2">
        <f>132.58*0.1</f>
        <v>13.258000000000003</v>
      </c>
      <c r="CN32" s="2">
        <f>CM32*FE13</f>
        <v>0.39058068000000007</v>
      </c>
      <c r="CO32" s="2">
        <f>132.58*0.1</f>
        <v>13.258000000000003</v>
      </c>
      <c r="CP32" s="2">
        <f>CO32*FE13</f>
        <v>0.39058068000000007</v>
      </c>
      <c r="CQ32" s="2">
        <f>132.58*0.1</f>
        <v>13.258000000000003</v>
      </c>
      <c r="CR32" s="2">
        <f>CQ32*FE13</f>
        <v>0.39058068000000007</v>
      </c>
      <c r="CS32" s="2">
        <f>132.58*0.1</f>
        <v>13.258000000000003</v>
      </c>
      <c r="CT32" s="2">
        <f>CS32*FE13</f>
        <v>0.39058068000000007</v>
      </c>
      <c r="CU32" s="126">
        <f>BV32*FG25</f>
        <v>4.7573000000000025</v>
      </c>
      <c r="CV32" s="109">
        <f t="shared" si="72"/>
        <v>0.10000000000000005</v>
      </c>
      <c r="CW32" s="2">
        <f>132.58*0.1</f>
        <v>13.258000000000003</v>
      </c>
      <c r="CX32" s="2">
        <f>CW32*FE13</f>
        <v>0.39058068000000007</v>
      </c>
      <c r="CY32" s="2">
        <f>132.58*0.1</f>
        <v>13.258000000000003</v>
      </c>
      <c r="CZ32" s="77">
        <f>CY32*FE13</f>
        <v>0.39058068000000007</v>
      </c>
      <c r="DA32" s="67">
        <f>132.58*0.1</f>
        <v>13.258000000000003</v>
      </c>
      <c r="DB32" s="2">
        <f>DA32*FE13</f>
        <v>0.39058068000000007</v>
      </c>
      <c r="DC32" s="2">
        <f>132.58*0.1</f>
        <v>13.258000000000003</v>
      </c>
      <c r="DD32" s="2">
        <f>DC32*FF13</f>
        <v>0.39641420000000005</v>
      </c>
      <c r="DE32" s="2">
        <f>132.58*0.1</f>
        <v>13.258000000000003</v>
      </c>
      <c r="DF32" s="2">
        <f>DE32*FF13</f>
        <v>0.39641420000000005</v>
      </c>
      <c r="DG32" s="2">
        <f>132.58*0.1</f>
        <v>13.258000000000003</v>
      </c>
      <c r="DH32" s="2">
        <f>DG32*FF13</f>
        <v>0.39641420000000005</v>
      </c>
      <c r="DI32" s="2">
        <f>132.58*0.1</f>
        <v>13.258000000000003</v>
      </c>
      <c r="DJ32" s="2">
        <f>DI32*FF13</f>
        <v>0.39641420000000005</v>
      </c>
      <c r="DK32" s="2">
        <f>132.58*0.1</f>
        <v>13.258000000000003</v>
      </c>
      <c r="DL32" s="2">
        <f>DK32*FF13</f>
        <v>0.39641420000000005</v>
      </c>
      <c r="DM32" s="2">
        <f>132.58*0.1</f>
        <v>13.258000000000003</v>
      </c>
      <c r="DN32" s="2">
        <f>DM32*FF13</f>
        <v>0.39641420000000005</v>
      </c>
      <c r="DO32" s="2">
        <f>132.58*0.1</f>
        <v>13.258000000000003</v>
      </c>
      <c r="DP32" s="2">
        <f>DO32*FF13</f>
        <v>0.39641420000000005</v>
      </c>
      <c r="DQ32" s="2">
        <f>132.58*0.1</f>
        <v>13.258000000000003</v>
      </c>
      <c r="DR32" s="2">
        <f>DQ32*FF13</f>
        <v>0.39641420000000005</v>
      </c>
      <c r="DS32" s="2">
        <f>132.58*0.1</f>
        <v>13.258000000000003</v>
      </c>
      <c r="DT32" s="2">
        <f>DS32*FF13</f>
        <v>0.39641420000000005</v>
      </c>
      <c r="DU32" s="2">
        <f>CV32*FH25</f>
        <v>4.8287000000000022</v>
      </c>
      <c r="DV32" s="109">
        <f t="shared" si="73"/>
        <v>0.10000000000000005</v>
      </c>
      <c r="DW32" s="2">
        <f>132.58*0.1</f>
        <v>13.258000000000003</v>
      </c>
      <c r="DX32" s="2">
        <f>DW32*FF13</f>
        <v>0.39641420000000005</v>
      </c>
      <c r="DY32" s="2">
        <f>132.58*0.1</f>
        <v>13.258000000000003</v>
      </c>
      <c r="DZ32" s="2">
        <f>DY32*FF13</f>
        <v>0.39641420000000005</v>
      </c>
      <c r="EA32" s="2">
        <f>132.58*0.1</f>
        <v>13.258000000000003</v>
      </c>
      <c r="EB32" s="2">
        <f>EA32*FF13</f>
        <v>0.39641420000000005</v>
      </c>
      <c r="EC32" s="2">
        <f>132.58*0.1</f>
        <v>13.258000000000003</v>
      </c>
      <c r="ED32" s="2">
        <f>EC32*FG13</f>
        <v>0.40238030000000008</v>
      </c>
      <c r="EE32" s="2">
        <f>132.58*0.1</f>
        <v>13.258000000000003</v>
      </c>
      <c r="EF32" s="2">
        <f>EE32*FG13</f>
        <v>0.40238030000000008</v>
      </c>
      <c r="EG32" s="2">
        <f>132.58*0.1</f>
        <v>13.258000000000003</v>
      </c>
      <c r="EH32" s="2">
        <f>EG32*FG13</f>
        <v>0.40238030000000008</v>
      </c>
      <c r="EI32" s="2">
        <f>132.58*0.1</f>
        <v>13.258000000000003</v>
      </c>
      <c r="EJ32" s="2">
        <f>EI32*FG13</f>
        <v>0.40238030000000008</v>
      </c>
      <c r="EK32" s="2">
        <f>132.58*0.1</f>
        <v>13.258000000000003</v>
      </c>
      <c r="EL32" s="2">
        <f>EK32*FG13</f>
        <v>0.40238030000000008</v>
      </c>
      <c r="EM32" s="2">
        <f>132.58*0.1</f>
        <v>13.258000000000003</v>
      </c>
      <c r="EN32" s="2">
        <f>EM32*FG13</f>
        <v>0.40238030000000008</v>
      </c>
      <c r="EO32" s="2">
        <f>132.58*0.1</f>
        <v>13.258000000000003</v>
      </c>
      <c r="EP32" s="2">
        <f>EO32*FG13</f>
        <v>0.40238030000000008</v>
      </c>
      <c r="EQ32" s="2">
        <f>132.58*0.1</f>
        <v>13.258000000000003</v>
      </c>
      <c r="ER32" s="2">
        <f>EQ32*FG13</f>
        <v>0.40238030000000008</v>
      </c>
      <c r="ES32" s="2">
        <f>132.58*0.1</f>
        <v>13.258000000000003</v>
      </c>
      <c r="ET32" s="2">
        <f>ES32*FG13</f>
        <v>0.40238030000000008</v>
      </c>
      <c r="EU32" s="2">
        <f>DV32*FH25</f>
        <v>4.8287000000000022</v>
      </c>
      <c r="EV32" s="109">
        <f t="shared" si="83"/>
        <v>0.50247397797556215</v>
      </c>
      <c r="EW32" s="60" t="e">
        <f>SUM(AE32,AG32,AI32,AK32,AM32,AO32,AQ32,AS32,AW32,AY32,BA32,BC32,BE32,BG32,BI32,BK32,BM32,BO32,BQ32,BS32,BW32,BY32,CA32,CC32,CE32,CG32,CI32,CK32,CM32,CO32,CQ32,CS32,CW32,CY32,DA32,DC32,DE32,DG32,DI32,DK32,DM32,DO32,DQ32,DS32,DW32,DY32,EA32,EC32,EE32,EG32,EI32,EK32,EM32,EO32,EQ32,ES32,#REF!,#REF!,#REF!,#REF!,#REF!,#REF!,#REF!,#REF!,#REF!,#REF!,#REF!,#REF!,#REF!,#REF!,#REF!,#REF!,#REF!,#REF!,#REF!,#REF!,#REF!,#REF!,#REF!,#REF!,#REF!,#REF!,#REF!,#REF!,#REF!,#REF!,#REF!,#REF!,#REF!,#REF!,AC32,AA32,Y32,W32,S32,Q32,O32,M32,K32,I32,G32,E32)</f>
        <v>#REF!</v>
      </c>
      <c r="EX32" s="61" t="e">
        <f>SUM(AF32,AH32,AJ32,AL32,AN32,AP32,AR32,AT32,AX32,AZ32,BB32,BD32,BF32,BH32,BJ32,BL32,BN32,BP32,BR32,BT32,BX32,BZ32,CB32,CD32,CF32,CH32,CJ32,CL32,CN32,CP32,CR32,CT32,CX32,CZ32,DB32,DD32,DF32,DH32,DJ32,DL32,DN32,DP32,DR32,DT32,DX32,DZ32,EB32,ED32,EF32,EH32,EJ32,EL32,EN32,EP32,ER32,ET32,#REF!,#REF!,#REF!,#REF!,#REF!,#REF!,#REF!,#REF!,#REF!,#REF!,#REF!,#REF!,#REF!,#REF!,#REF!,#REF!,#REF!,#REF!,#REF!,#REF!,#REF!,#REF!,#REF!,#REF!,#REF!,#REF!,#REF!,#REF!,#REF!,#REF!,#REF!,#REF!,#REF!,#REF!,AD32,AB32,Z32,X32,T32,R32,P32,N32,L32,J32,H32,F32)</f>
        <v>#REF!</v>
      </c>
      <c r="EY32" s="34">
        <f t="shared" si="69"/>
        <v>23.820780721074076</v>
      </c>
      <c r="FB32" s="24"/>
      <c r="FC32" s="29"/>
      <c r="FD32" s="29"/>
      <c r="FE32" s="29"/>
      <c r="FF32" s="29"/>
      <c r="FG32" s="29"/>
      <c r="FH32" s="29"/>
      <c r="FI32" s="29"/>
      <c r="FJ32" s="29"/>
      <c r="FK32" s="29"/>
      <c r="FL32" s="29"/>
    </row>
    <row r="33" spans="1:168" s="23" customFormat="1">
      <c r="A33" s="30" t="s">
        <v>17</v>
      </c>
      <c r="B33" s="31" t="s">
        <v>15</v>
      </c>
      <c r="C33" s="31">
        <v>84.5</v>
      </c>
      <c r="D33" s="109"/>
      <c r="E33" s="53">
        <f>SUM(E34:E35)</f>
        <v>0</v>
      </c>
      <c r="F33" s="53">
        <f t="shared" ref="F33:AD33" si="84">SUM(F34:F35)</f>
        <v>0</v>
      </c>
      <c r="G33" s="53">
        <f t="shared" si="84"/>
        <v>0</v>
      </c>
      <c r="H33" s="53">
        <f t="shared" si="84"/>
        <v>0</v>
      </c>
      <c r="I33" s="53">
        <f t="shared" si="84"/>
        <v>0</v>
      </c>
      <c r="J33" s="53">
        <f t="shared" si="84"/>
        <v>0</v>
      </c>
      <c r="K33" s="53">
        <f t="shared" si="84"/>
        <v>0</v>
      </c>
      <c r="L33" s="53">
        <f t="shared" si="84"/>
        <v>0</v>
      </c>
      <c r="M33" s="53">
        <f t="shared" si="84"/>
        <v>0</v>
      </c>
      <c r="N33" s="53">
        <f t="shared" si="84"/>
        <v>0</v>
      </c>
      <c r="O33" s="53">
        <f t="shared" si="84"/>
        <v>0</v>
      </c>
      <c r="P33" s="53">
        <f t="shared" si="84"/>
        <v>0</v>
      </c>
      <c r="Q33" s="53">
        <f t="shared" si="84"/>
        <v>0</v>
      </c>
      <c r="R33" s="53">
        <f t="shared" si="84"/>
        <v>0</v>
      </c>
      <c r="S33" s="53">
        <f t="shared" si="84"/>
        <v>0</v>
      </c>
      <c r="T33" s="53">
        <f t="shared" si="84"/>
        <v>0</v>
      </c>
      <c r="U33" s="53"/>
      <c r="V33" s="109"/>
      <c r="W33" s="53">
        <f t="shared" si="84"/>
        <v>0</v>
      </c>
      <c r="X33" s="53">
        <f t="shared" si="84"/>
        <v>0</v>
      </c>
      <c r="Y33" s="53">
        <f t="shared" si="84"/>
        <v>0</v>
      </c>
      <c r="Z33" s="53">
        <f t="shared" si="84"/>
        <v>0</v>
      </c>
      <c r="AA33" s="53">
        <f t="shared" si="84"/>
        <v>0</v>
      </c>
      <c r="AB33" s="53">
        <f t="shared" si="84"/>
        <v>0</v>
      </c>
      <c r="AC33" s="53">
        <f t="shared" si="84"/>
        <v>0</v>
      </c>
      <c r="AD33" s="53">
        <f t="shared" si="84"/>
        <v>0</v>
      </c>
      <c r="AE33" s="36">
        <f>SUM(AE34:AE35)</f>
        <v>13.258000000000003</v>
      </c>
      <c r="AF33" s="34">
        <f t="shared" ref="AF33:CW33" si="85">SUM(AF34:AF35)</f>
        <v>0.48206088000000002</v>
      </c>
      <c r="AG33" s="31">
        <f t="shared" si="85"/>
        <v>13.258000000000003</v>
      </c>
      <c r="AH33" s="72">
        <f t="shared" si="85"/>
        <v>0.48206088000000002</v>
      </c>
      <c r="AI33" s="66">
        <f t="shared" si="85"/>
        <v>13.258000000000003</v>
      </c>
      <c r="AJ33" s="34">
        <f t="shared" si="85"/>
        <v>0.48206088000000002</v>
      </c>
      <c r="AK33" s="31">
        <f t="shared" si="85"/>
        <v>39.774000000000001</v>
      </c>
      <c r="AL33" s="31">
        <f t="shared" si="85"/>
        <v>1.44618264</v>
      </c>
      <c r="AM33" s="31">
        <f t="shared" si="85"/>
        <v>39.774000000000001</v>
      </c>
      <c r="AN33" s="31">
        <f t="shared" si="85"/>
        <v>1.44618264</v>
      </c>
      <c r="AO33" s="31">
        <f t="shared" si="85"/>
        <v>39.774000000000001</v>
      </c>
      <c r="AP33" s="31">
        <f t="shared" si="85"/>
        <v>1.44618264</v>
      </c>
      <c r="AQ33" s="31">
        <f t="shared" si="85"/>
        <v>39.774000000000001</v>
      </c>
      <c r="AR33" s="31">
        <f t="shared" si="85"/>
        <v>1.44618264</v>
      </c>
      <c r="AS33" s="31">
        <f t="shared" si="85"/>
        <v>49.774000000000001</v>
      </c>
      <c r="AT33" s="31">
        <f t="shared" si="85"/>
        <v>1.8948826400000001</v>
      </c>
      <c r="AU33" s="31"/>
      <c r="AV33" s="109"/>
      <c r="AW33" s="31">
        <f t="shared" si="85"/>
        <v>49.774000000000001</v>
      </c>
      <c r="AX33" s="31">
        <f t="shared" si="85"/>
        <v>1.8948826400000001</v>
      </c>
      <c r="AY33" s="31">
        <f t="shared" si="85"/>
        <v>49.774000000000001</v>
      </c>
      <c r="AZ33" s="31">
        <f t="shared" si="85"/>
        <v>1.8948826400000001</v>
      </c>
      <c r="BA33" s="31">
        <f t="shared" si="85"/>
        <v>49.774000000000001</v>
      </c>
      <c r="BB33" s="31">
        <f t="shared" si="85"/>
        <v>1.8948826400000001</v>
      </c>
      <c r="BC33" s="31">
        <f t="shared" si="85"/>
        <v>36.516000000000005</v>
      </c>
      <c r="BD33" s="31">
        <f t="shared" si="85"/>
        <v>1.4341055600000001</v>
      </c>
      <c r="BE33" s="31">
        <f t="shared" si="85"/>
        <v>36.516000000000005</v>
      </c>
      <c r="BF33" s="31">
        <f t="shared" si="85"/>
        <v>1.4341055600000001</v>
      </c>
      <c r="BG33" s="31">
        <f t="shared" si="85"/>
        <v>36.516000000000005</v>
      </c>
      <c r="BH33" s="31">
        <f t="shared" si="85"/>
        <v>1.4341055600000001</v>
      </c>
      <c r="BI33" s="66">
        <f t="shared" si="85"/>
        <v>36.516000000000005</v>
      </c>
      <c r="BJ33" s="31">
        <f t="shared" si="85"/>
        <v>1.4341055600000001</v>
      </c>
      <c r="BK33" s="31">
        <f t="shared" si="85"/>
        <v>36.516000000000005</v>
      </c>
      <c r="BL33" s="31">
        <f t="shared" si="85"/>
        <v>1.4341055600000001</v>
      </c>
      <c r="BM33" s="31">
        <f t="shared" si="85"/>
        <v>36.516000000000005</v>
      </c>
      <c r="BN33" s="31">
        <f t="shared" si="85"/>
        <v>1.4341055600000001</v>
      </c>
      <c r="BO33" s="31">
        <f t="shared" si="85"/>
        <v>36.516000000000005</v>
      </c>
      <c r="BP33" s="31">
        <f t="shared" si="85"/>
        <v>1.4341055600000001</v>
      </c>
      <c r="BQ33" s="31">
        <f t="shared" si="85"/>
        <v>36.516000000000005</v>
      </c>
      <c r="BR33" s="31">
        <f t="shared" si="85"/>
        <v>1.4341055600000001</v>
      </c>
      <c r="BS33" s="31">
        <f t="shared" si="85"/>
        <v>36.516000000000005</v>
      </c>
      <c r="BT33" s="31">
        <f t="shared" si="85"/>
        <v>1.4341055600000001</v>
      </c>
      <c r="BU33" s="31"/>
      <c r="BV33" s="109"/>
      <c r="BW33" s="31">
        <f t="shared" si="85"/>
        <v>36.516000000000005</v>
      </c>
      <c r="BX33" s="31">
        <f t="shared" si="85"/>
        <v>1.4341055600000001</v>
      </c>
      <c r="BY33" s="31">
        <f t="shared" si="85"/>
        <v>36.516000000000005</v>
      </c>
      <c r="BZ33" s="31">
        <f t="shared" si="85"/>
        <v>1.4341055600000001</v>
      </c>
      <c r="CA33" s="31">
        <f t="shared" si="85"/>
        <v>36.516000000000005</v>
      </c>
      <c r="CB33" s="31">
        <f t="shared" si="85"/>
        <v>1.4341055600000001</v>
      </c>
      <c r="CC33" s="31">
        <f t="shared" si="85"/>
        <v>36.516000000000005</v>
      </c>
      <c r="CD33" s="31">
        <f t="shared" si="85"/>
        <v>1.4554893600000001</v>
      </c>
      <c r="CE33" s="31">
        <f t="shared" si="85"/>
        <v>36.516000000000005</v>
      </c>
      <c r="CF33" s="31">
        <f t="shared" si="85"/>
        <v>1.4554893600000001</v>
      </c>
      <c r="CG33" s="31">
        <f t="shared" si="85"/>
        <v>36.516000000000005</v>
      </c>
      <c r="CH33" s="31">
        <f t="shared" si="85"/>
        <v>1.4554893600000001</v>
      </c>
      <c r="CI33" s="31">
        <f t="shared" si="85"/>
        <v>36.516000000000005</v>
      </c>
      <c r="CJ33" s="31">
        <f t="shared" si="85"/>
        <v>1.4554893600000001</v>
      </c>
      <c r="CK33" s="31">
        <f t="shared" si="85"/>
        <v>36.516000000000005</v>
      </c>
      <c r="CL33" s="31">
        <f t="shared" si="85"/>
        <v>1.4554893600000001</v>
      </c>
      <c r="CM33" s="31">
        <f t="shared" si="85"/>
        <v>36.516000000000005</v>
      </c>
      <c r="CN33" s="31">
        <f t="shared" si="85"/>
        <v>1.4554893600000001</v>
      </c>
      <c r="CO33" s="31">
        <f t="shared" si="85"/>
        <v>36.516000000000005</v>
      </c>
      <c r="CP33" s="31">
        <f t="shared" si="85"/>
        <v>1.4554893600000001</v>
      </c>
      <c r="CQ33" s="31">
        <f t="shared" si="85"/>
        <v>36.516000000000005</v>
      </c>
      <c r="CR33" s="31">
        <f t="shared" si="85"/>
        <v>1.4554893600000001</v>
      </c>
      <c r="CS33" s="31">
        <f t="shared" si="85"/>
        <v>26.516000000000005</v>
      </c>
      <c r="CT33" s="31">
        <f t="shared" si="85"/>
        <v>0.99328936000000023</v>
      </c>
      <c r="CU33" s="31"/>
      <c r="CV33" s="109"/>
      <c r="CW33" s="31">
        <f t="shared" si="85"/>
        <v>26.516000000000005</v>
      </c>
      <c r="CX33" s="31">
        <f t="shared" ref="CX33:ET33" si="86">SUM(CX34:CX35)</f>
        <v>0.99328936000000023</v>
      </c>
      <c r="CY33" s="31">
        <f t="shared" si="86"/>
        <v>26.516000000000005</v>
      </c>
      <c r="CZ33" s="74">
        <f t="shared" si="86"/>
        <v>0.99328936000000023</v>
      </c>
      <c r="DA33" s="66">
        <f t="shared" si="86"/>
        <v>26.516000000000005</v>
      </c>
      <c r="DB33" s="31">
        <f t="shared" si="86"/>
        <v>0.99328936000000023</v>
      </c>
      <c r="DC33" s="31">
        <f t="shared" si="86"/>
        <v>26.516000000000005</v>
      </c>
      <c r="DD33" s="31">
        <f t="shared" si="86"/>
        <v>1.0081383200000003</v>
      </c>
      <c r="DE33" s="31">
        <f t="shared" si="86"/>
        <v>26.516000000000005</v>
      </c>
      <c r="DF33" s="31">
        <f t="shared" si="86"/>
        <v>1.0081383200000003</v>
      </c>
      <c r="DG33" s="31">
        <f t="shared" si="86"/>
        <v>26.516000000000005</v>
      </c>
      <c r="DH33" s="31">
        <f t="shared" si="86"/>
        <v>1.0081383200000003</v>
      </c>
      <c r="DI33" s="31">
        <f t="shared" si="86"/>
        <v>26.516000000000005</v>
      </c>
      <c r="DJ33" s="31">
        <f t="shared" si="86"/>
        <v>1.0081383200000003</v>
      </c>
      <c r="DK33" s="31">
        <f t="shared" si="86"/>
        <v>26.516000000000005</v>
      </c>
      <c r="DL33" s="31">
        <f t="shared" si="86"/>
        <v>1.0081383200000003</v>
      </c>
      <c r="DM33" s="31">
        <f t="shared" si="86"/>
        <v>26.516000000000005</v>
      </c>
      <c r="DN33" s="31">
        <f t="shared" si="86"/>
        <v>1.0081383200000003</v>
      </c>
      <c r="DO33" s="31">
        <f t="shared" si="86"/>
        <v>26.516000000000005</v>
      </c>
      <c r="DP33" s="31">
        <f t="shared" si="86"/>
        <v>1.0081383200000003</v>
      </c>
      <c r="DQ33" s="31">
        <f t="shared" si="86"/>
        <v>26.516000000000005</v>
      </c>
      <c r="DR33" s="31">
        <f t="shared" si="86"/>
        <v>1.0081383200000003</v>
      </c>
      <c r="DS33" s="31">
        <f t="shared" si="86"/>
        <v>26.516000000000005</v>
      </c>
      <c r="DT33" s="31">
        <f t="shared" si="86"/>
        <v>1.0081383200000003</v>
      </c>
      <c r="DU33" s="31"/>
      <c r="DV33" s="109"/>
      <c r="DW33" s="31">
        <f t="shared" si="86"/>
        <v>26.516000000000005</v>
      </c>
      <c r="DX33" s="31">
        <f t="shared" si="86"/>
        <v>1.0081383200000003</v>
      </c>
      <c r="DY33" s="31">
        <f t="shared" si="86"/>
        <v>26.516000000000005</v>
      </c>
      <c r="DZ33" s="31">
        <f t="shared" si="86"/>
        <v>1.0081383200000003</v>
      </c>
      <c r="EA33" s="31">
        <f t="shared" si="86"/>
        <v>26.516000000000005</v>
      </c>
      <c r="EB33" s="31">
        <f t="shared" si="86"/>
        <v>1.0081383200000003</v>
      </c>
      <c r="EC33" s="31">
        <f t="shared" si="86"/>
        <v>26.516000000000005</v>
      </c>
      <c r="ED33" s="31">
        <f t="shared" si="86"/>
        <v>1.0232524400000003</v>
      </c>
      <c r="EE33" s="31">
        <f t="shared" si="86"/>
        <v>26.516000000000005</v>
      </c>
      <c r="EF33" s="31">
        <f t="shared" si="86"/>
        <v>1.0232524400000003</v>
      </c>
      <c r="EG33" s="31">
        <f t="shared" si="86"/>
        <v>26.516000000000005</v>
      </c>
      <c r="EH33" s="31">
        <f t="shared" si="86"/>
        <v>1.0232524400000003</v>
      </c>
      <c r="EI33" s="31">
        <f t="shared" si="86"/>
        <v>26.516000000000005</v>
      </c>
      <c r="EJ33" s="31">
        <f t="shared" si="86"/>
        <v>1.0232524400000003</v>
      </c>
      <c r="EK33" s="31">
        <f t="shared" si="86"/>
        <v>26.516000000000005</v>
      </c>
      <c r="EL33" s="31">
        <f t="shared" si="86"/>
        <v>1.0232524400000003</v>
      </c>
      <c r="EM33" s="31">
        <f t="shared" si="86"/>
        <v>26.516000000000005</v>
      </c>
      <c r="EN33" s="31">
        <f t="shared" si="86"/>
        <v>1.0232524400000003</v>
      </c>
      <c r="EO33" s="31">
        <f t="shared" si="86"/>
        <v>26.516000000000005</v>
      </c>
      <c r="EP33" s="31">
        <f t="shared" si="86"/>
        <v>1.0232524400000003</v>
      </c>
      <c r="EQ33" s="31">
        <f t="shared" si="86"/>
        <v>26.516000000000005</v>
      </c>
      <c r="ER33" s="31">
        <f t="shared" si="86"/>
        <v>1.0232524400000003</v>
      </c>
      <c r="ES33" s="31">
        <f t="shared" si="86"/>
        <v>26.516000000000005</v>
      </c>
      <c r="ET33" s="31">
        <f t="shared" si="86"/>
        <v>1.0232524400000003</v>
      </c>
      <c r="EU33" s="31"/>
      <c r="EV33" s="109"/>
      <c r="EW33" s="60" t="e">
        <f>SUM(AE33,AG33,AI33,AK33,AM33,AO33,AQ33,AS33,AW33,AY33,BA33,BC33,BE33,BG33,BI33,BK33,BM33,BO33,BQ33,BS33,BW33,BY33,CA33,CC33,CE33,CG33,CI33,CK33,CM33,CO33,CQ33,CS33,CW33,CY33,DA33,DC33,DE33,DG33,DI33,DK33,DM33,DO33,DQ33,DS33,DW33,DY33,EA33,EC33,EE33,EG33,EI33,EK33,EM33,EO33,EQ33,ES33,#REF!,#REF!,#REF!,#REF!,#REF!,#REF!,#REF!,#REF!,#REF!,#REF!,#REF!,#REF!,#REF!,#REF!,#REF!,#REF!,#REF!,#REF!,#REF!,#REF!,#REF!,#REF!,#REF!,#REF!,#REF!,#REF!,#REF!,#REF!,#REF!,#REF!,#REF!,#REF!,#REF!,#REF!,AC33,AA33,Y33,W33,S33,Q33,O33,M33,K33,I33,G33,E33)</f>
        <v>#REF!</v>
      </c>
      <c r="EX33" s="61" t="e">
        <f>SUM(AF33,AH33,AJ33,AL33,AN33,AP33,AR33,AT33,AX33,AZ33,BB33,BD33,BF33,BH33,BJ33,BL33,BN33,BP33,BR33,BT33,BX33,BZ33,CB33,CD33,CF33,CH33,CJ33,CL33,CN33,CP33,CR33,CT33,CX33,CZ33,DB33,DD33,DF33,DH33,DJ33,DL33,DN33,DP33,DR33,DT33,DX33,DZ33,EB33,ED33,EF33,EH33,EJ33,EL33,EN33,EP33,ER33,ET33,#REF!,#REF!,#REF!,#REF!,#REF!,#REF!,#REF!,#REF!,#REF!,#REF!,#REF!,#REF!,#REF!,#REF!,#REF!,#REF!,#REF!,#REF!,#REF!,#REF!,#REF!,#REF!,#REF!,#REF!,#REF!,#REF!,#REF!,#REF!,#REF!,#REF!,#REF!,#REF!,#REF!,#REF!,AD33,AB33,Z33,X33,T33,R33,P33,N33,L33,J33,H33,F33)</f>
        <v>#REF!</v>
      </c>
      <c r="EY33" s="34"/>
      <c r="FB33" s="32"/>
      <c r="FC33" s="33"/>
      <c r="FD33" s="33"/>
      <c r="FE33" s="33"/>
      <c r="FF33" s="33"/>
      <c r="FG33" s="33"/>
      <c r="FH33" s="33"/>
      <c r="FI33" s="33"/>
      <c r="FJ33" s="33"/>
      <c r="FK33" s="33"/>
      <c r="FL33" s="33"/>
    </row>
    <row r="34" spans="1:168">
      <c r="A34" s="19"/>
      <c r="B34" s="2" t="s">
        <v>113</v>
      </c>
      <c r="C34" s="2"/>
      <c r="D34" s="109">
        <f>SUM(E34,G34,I34,K34,M34,O34,Q34,S34)/132.58/12</f>
        <v>0</v>
      </c>
      <c r="E34" s="54"/>
      <c r="F34" s="54">
        <f>E34*FC11</f>
        <v>0</v>
      </c>
      <c r="G34" s="54"/>
      <c r="H34" s="54">
        <f>G34*FC11</f>
        <v>0</v>
      </c>
      <c r="I34" s="54"/>
      <c r="J34" s="54">
        <f>I34*FC11</f>
        <v>0</v>
      </c>
      <c r="K34" s="54"/>
      <c r="L34" s="54">
        <f>K34*FC11</f>
        <v>0</v>
      </c>
      <c r="M34" s="54"/>
      <c r="N34" s="54">
        <f>M34*FC11</f>
        <v>0</v>
      </c>
      <c r="O34" s="54"/>
      <c r="P34" s="54">
        <f>O34*FC11</f>
        <v>0</v>
      </c>
      <c r="Q34" s="54"/>
      <c r="R34" s="54">
        <f>Q34*FC11</f>
        <v>0</v>
      </c>
      <c r="S34" s="54"/>
      <c r="T34" s="54">
        <f>S34*FC11</f>
        <v>0</v>
      </c>
      <c r="U34" s="54">
        <f>D34*FD23</f>
        <v>0</v>
      </c>
      <c r="V34" s="109">
        <v>0</v>
      </c>
      <c r="W34" s="54"/>
      <c r="X34" s="54">
        <f>W34*FC11</f>
        <v>0</v>
      </c>
      <c r="Y34" s="54"/>
      <c r="Z34" s="54">
        <f>Y34*FC11</f>
        <v>0</v>
      </c>
      <c r="AA34" s="54"/>
      <c r="AB34" s="54">
        <f>AA34*FC11</f>
        <v>0</v>
      </c>
      <c r="AC34" s="54"/>
      <c r="AD34" s="54">
        <f>AC34*FC11</f>
        <v>0</v>
      </c>
      <c r="AE34" s="37"/>
      <c r="AF34" s="35">
        <f>AE34*FC11</f>
        <v>0</v>
      </c>
      <c r="AG34" s="2"/>
      <c r="AH34" s="73">
        <f>AG34*FC11</f>
        <v>0</v>
      </c>
      <c r="AI34" s="67"/>
      <c r="AJ34" s="35">
        <f>AI34*FC11</f>
        <v>0</v>
      </c>
      <c r="AK34" s="2"/>
      <c r="AL34" s="2">
        <f>AK34*FC11</f>
        <v>0</v>
      </c>
      <c r="AM34" s="2"/>
      <c r="AN34" s="2">
        <f>AM34*FC11</f>
        <v>0</v>
      </c>
      <c r="AO34" s="2"/>
      <c r="AP34" s="2">
        <f>AO34*FC11</f>
        <v>0</v>
      </c>
      <c r="AQ34" s="2"/>
      <c r="AR34" s="2">
        <f>AQ34*FC11</f>
        <v>0</v>
      </c>
      <c r="AS34" s="2">
        <v>10</v>
      </c>
      <c r="AT34" s="2">
        <f>AS34*FC11</f>
        <v>0.44869999999999999</v>
      </c>
      <c r="AU34" s="2">
        <f>V34*FD23</f>
        <v>0</v>
      </c>
      <c r="AV34" s="109">
        <v>0</v>
      </c>
      <c r="AW34" s="2">
        <v>10</v>
      </c>
      <c r="AX34" s="2">
        <f>AW34*FC11</f>
        <v>0.44869999999999999</v>
      </c>
      <c r="AY34" s="2">
        <v>10</v>
      </c>
      <c r="AZ34" s="2">
        <f>AY34*FC11</f>
        <v>0.44869999999999999</v>
      </c>
      <c r="BA34" s="2">
        <v>10</v>
      </c>
      <c r="BB34" s="2">
        <f>BA34*FC11</f>
        <v>0.44869999999999999</v>
      </c>
      <c r="BC34" s="2">
        <v>10</v>
      </c>
      <c r="BD34" s="2">
        <f>BC34*FD11</f>
        <v>0.45539999999999997</v>
      </c>
      <c r="BE34" s="2">
        <v>10</v>
      </c>
      <c r="BF34" s="2">
        <f>BE34*FD11</f>
        <v>0.45539999999999997</v>
      </c>
      <c r="BG34" s="2">
        <v>10</v>
      </c>
      <c r="BH34" s="2">
        <f>BG34*FD11</f>
        <v>0.45539999999999997</v>
      </c>
      <c r="BI34" s="67">
        <v>10</v>
      </c>
      <c r="BJ34" s="2">
        <f>BI34*FD11</f>
        <v>0.45539999999999997</v>
      </c>
      <c r="BK34" s="2">
        <v>10</v>
      </c>
      <c r="BL34" s="2">
        <f>BK34*FD11</f>
        <v>0.45539999999999997</v>
      </c>
      <c r="BM34" s="2">
        <v>10</v>
      </c>
      <c r="BN34" s="2">
        <f>BM34*FD11</f>
        <v>0.45539999999999997</v>
      </c>
      <c r="BO34" s="2">
        <v>10</v>
      </c>
      <c r="BP34" s="2">
        <f>BO34*FD11</f>
        <v>0.45539999999999997</v>
      </c>
      <c r="BQ34" s="2">
        <v>10</v>
      </c>
      <c r="BR34" s="2">
        <f>BQ34*FD11</f>
        <v>0.45539999999999997</v>
      </c>
      <c r="BS34" s="2">
        <v>10</v>
      </c>
      <c r="BT34" s="2">
        <f>BS34*FD11</f>
        <v>0.45539999999999997</v>
      </c>
      <c r="BU34" s="2">
        <f>AV34*FF23</f>
        <v>0</v>
      </c>
      <c r="BV34" s="109">
        <v>0</v>
      </c>
      <c r="BW34" s="2">
        <v>10</v>
      </c>
      <c r="BX34" s="2">
        <f>BW34*FD11</f>
        <v>0.45539999999999997</v>
      </c>
      <c r="BY34" s="2">
        <v>10</v>
      </c>
      <c r="BZ34" s="2">
        <f>BY34*FD11</f>
        <v>0.45539999999999997</v>
      </c>
      <c r="CA34" s="2">
        <v>10</v>
      </c>
      <c r="CB34" s="2">
        <f>CA34*FD11</f>
        <v>0.45539999999999997</v>
      </c>
      <c r="CC34" s="2">
        <v>10</v>
      </c>
      <c r="CD34" s="2">
        <f>CC34*FE11</f>
        <v>0.46219999999999994</v>
      </c>
      <c r="CE34" s="2">
        <v>10</v>
      </c>
      <c r="CF34" s="2">
        <f>CE34*FE11</f>
        <v>0.46219999999999994</v>
      </c>
      <c r="CG34" s="2">
        <v>10</v>
      </c>
      <c r="CH34" s="2">
        <f>CG34*FE11</f>
        <v>0.46219999999999994</v>
      </c>
      <c r="CI34" s="2">
        <v>10</v>
      </c>
      <c r="CJ34" s="2">
        <f>CI34*FE11</f>
        <v>0.46219999999999994</v>
      </c>
      <c r="CK34" s="2">
        <v>10</v>
      </c>
      <c r="CL34" s="2">
        <f>CK34*FE11</f>
        <v>0.46219999999999994</v>
      </c>
      <c r="CM34" s="2">
        <v>10</v>
      </c>
      <c r="CN34" s="2">
        <f>CM34*FE11</f>
        <v>0.46219999999999994</v>
      </c>
      <c r="CO34" s="2">
        <v>10</v>
      </c>
      <c r="CP34" s="2">
        <f>CO34*FE11</f>
        <v>0.46219999999999994</v>
      </c>
      <c r="CQ34" s="2">
        <v>10</v>
      </c>
      <c r="CR34" s="2">
        <f>CQ34*FE11</f>
        <v>0.46219999999999994</v>
      </c>
      <c r="CS34" s="2"/>
      <c r="CT34" s="2">
        <f>CS34*FE11</f>
        <v>0</v>
      </c>
      <c r="CU34" s="2">
        <f>BV34*FG23</f>
        <v>0</v>
      </c>
      <c r="CV34" s="109">
        <v>0.1</v>
      </c>
      <c r="CW34" s="2"/>
      <c r="CX34" s="2">
        <f>CW34*FE11</f>
        <v>0</v>
      </c>
      <c r="CY34" s="2"/>
      <c r="CZ34" s="77">
        <f>CY34*FE11</f>
        <v>0</v>
      </c>
      <c r="DA34" s="67"/>
      <c r="DB34" s="2">
        <f>DA34*FE11</f>
        <v>0</v>
      </c>
      <c r="DC34" s="2"/>
      <c r="DD34" s="2">
        <f>DC34*FF11</f>
        <v>0</v>
      </c>
      <c r="DE34" s="2"/>
      <c r="DF34" s="2">
        <f>DE34*FF11</f>
        <v>0</v>
      </c>
      <c r="DG34" s="2"/>
      <c r="DH34" s="2">
        <f>DG34*FF11</f>
        <v>0</v>
      </c>
      <c r="DI34" s="2"/>
      <c r="DJ34" s="2">
        <f>DI34*FF11</f>
        <v>0</v>
      </c>
      <c r="DK34" s="2"/>
      <c r="DL34" s="2">
        <f>DK34*FF11</f>
        <v>0</v>
      </c>
      <c r="DM34" s="2"/>
      <c r="DN34" s="2">
        <f>DM34*FF11</f>
        <v>0</v>
      </c>
      <c r="DO34" s="2"/>
      <c r="DP34" s="2">
        <f>DO34*FF11</f>
        <v>0</v>
      </c>
      <c r="DQ34" s="2"/>
      <c r="DR34" s="2">
        <f>DQ34*FF11</f>
        <v>0</v>
      </c>
      <c r="DS34" s="2"/>
      <c r="DT34" s="2">
        <f>DS34*FF11</f>
        <v>0</v>
      </c>
      <c r="DU34" s="2">
        <f>CV34*FG23</f>
        <v>16.2</v>
      </c>
      <c r="DV34" s="109">
        <f t="shared" si="73"/>
        <v>0</v>
      </c>
      <c r="DW34" s="2"/>
      <c r="DX34" s="2">
        <f>DW34*FF11</f>
        <v>0</v>
      </c>
      <c r="DY34" s="2"/>
      <c r="DZ34" s="2">
        <f>DY34*FF11</f>
        <v>0</v>
      </c>
      <c r="EA34" s="2"/>
      <c r="EB34" s="2">
        <f>EA34*FF11</f>
        <v>0</v>
      </c>
      <c r="EC34" s="2"/>
      <c r="ED34" s="2">
        <f>EC34*FG11</f>
        <v>0</v>
      </c>
      <c r="EE34" s="2"/>
      <c r="EF34" s="2">
        <f>EE34*FG11</f>
        <v>0</v>
      </c>
      <c r="EG34" s="2"/>
      <c r="EH34" s="2">
        <f>EG34*FG11</f>
        <v>0</v>
      </c>
      <c r="EI34" s="2"/>
      <c r="EJ34" s="2">
        <f>EI34*FG11</f>
        <v>0</v>
      </c>
      <c r="EK34" s="2"/>
      <c r="EL34" s="2">
        <f>EK34*FG11</f>
        <v>0</v>
      </c>
      <c r="EM34" s="2"/>
      <c r="EN34" s="2">
        <f>EM34*FG11</f>
        <v>0</v>
      </c>
      <c r="EO34" s="2"/>
      <c r="EP34" s="2">
        <f>EO34*FG11</f>
        <v>0</v>
      </c>
      <c r="EQ34" s="2"/>
      <c r="ER34" s="2">
        <f>EQ34*FG11</f>
        <v>0</v>
      </c>
      <c r="ES34" s="2"/>
      <c r="ET34" s="2">
        <f>ES34*FG11</f>
        <v>0</v>
      </c>
      <c r="EU34" s="2">
        <f>DV34*FH23</f>
        <v>0</v>
      </c>
      <c r="EV34" s="109">
        <f>SUM(DV34,CV34,BV34,AV34,V34,D34)</f>
        <v>0.1</v>
      </c>
      <c r="EW34" s="60" t="e">
        <f>SUM(AE34,AG34,AI34,AK34,AM34,AO34,AQ34,AS34,AW34,AY34,BA34,BC34,BE34,BG34,BI34,BK34,BM34,BO34,BQ34,BS34,BW34,BY34,CA34,CC34,CE34,CG34,CI34,CK34,CM34,CO34,CQ34,CS34,CW34,CY34,DA34,DC34,DE34,DG34,DI34,DK34,DM34,DO34,DQ34,DS34,DW34,DY34,EA34,EC34,EE34,EG34,EI34,EK34,EM34,EO34,EQ34,ES34,#REF!,#REF!,#REF!,#REF!,#REF!,#REF!,#REF!,#REF!,#REF!,#REF!,#REF!,#REF!,#REF!,#REF!,#REF!,#REF!,#REF!,#REF!,#REF!,#REF!,#REF!,#REF!,#REF!,#REF!,#REF!,#REF!,#REF!,#REF!,#REF!,#REF!,#REF!,#REF!,#REF!,#REF!,AC34,AA34,Y34,W34,S34,Q34,O34,M34,K34,I34,G34,E34)</f>
        <v>#REF!</v>
      </c>
      <c r="EX34" s="61" t="e">
        <f>SUM(AF34,AH34,AJ34,AL34,AN34,AP34,AR34,AT34,AX34,AZ34,BB34,BD34,BF34,BH34,BJ34,BL34,BN34,BP34,BR34,BT34,BX34,BZ34,CB34,CD34,CF34,CH34,CJ34,CL34,CN34,CP34,CR34,CT34,CX34,CZ34,DB34,DD34,DF34,DH34,DJ34,DL34,DN34,DP34,DR34,DT34,DX34,DZ34,EB34,ED34,EF34,EH34,EJ34,EL34,EN34,EP34,ER34,ET34,#REF!,#REF!,#REF!,#REF!,#REF!,#REF!,#REF!,#REF!,#REF!,#REF!,#REF!,#REF!,#REF!,#REF!,#REF!,#REF!,#REF!,#REF!,#REF!,#REF!,#REF!,#REF!,#REF!,#REF!,#REF!,#REF!,#REF!,#REF!,#REF!,#REF!,#REF!,#REF!,#REF!,#REF!,AD34,AB34,Z34,X34,T34,R34,P34,N34,L34,J34,H34,F34)</f>
        <v>#REF!</v>
      </c>
      <c r="EY34" s="34">
        <f t="shared" si="69"/>
        <v>16.2</v>
      </c>
      <c r="FB34" s="24"/>
      <c r="FC34" s="29"/>
      <c r="FD34" s="29"/>
      <c r="FE34" s="29"/>
      <c r="FF34" s="29"/>
      <c r="FG34" s="29"/>
      <c r="FH34" s="29"/>
      <c r="FI34" s="29"/>
      <c r="FJ34" s="29"/>
      <c r="FK34" s="29"/>
      <c r="FL34" s="29"/>
    </row>
    <row r="35" spans="1:168">
      <c r="A35" s="19"/>
      <c r="B35" s="2" t="s">
        <v>114</v>
      </c>
      <c r="C35" s="2"/>
      <c r="D35" s="109">
        <f>SUM(E35,G35,I35,K35,M35,O35,Q35,S35)/132.58/12</f>
        <v>0</v>
      </c>
      <c r="E35" s="54"/>
      <c r="F35" s="54">
        <f>E35*FC12</f>
        <v>0</v>
      </c>
      <c r="G35" s="54"/>
      <c r="H35" s="54">
        <f>G35*FC12</f>
        <v>0</v>
      </c>
      <c r="I35" s="54"/>
      <c r="J35" s="54">
        <f>I35*FC12</f>
        <v>0</v>
      </c>
      <c r="K35" s="54">
        <v>0</v>
      </c>
      <c r="L35" s="54">
        <f>K35*FC12</f>
        <v>0</v>
      </c>
      <c r="M35" s="54">
        <v>0</v>
      </c>
      <c r="N35" s="54">
        <f>M35*FC12</f>
        <v>0</v>
      </c>
      <c r="O35" s="54">
        <v>0</v>
      </c>
      <c r="P35" s="54">
        <f>O35*FC12</f>
        <v>0</v>
      </c>
      <c r="Q35" s="54">
        <v>0</v>
      </c>
      <c r="R35" s="54">
        <f>Q35*FC12</f>
        <v>0</v>
      </c>
      <c r="S35" s="54">
        <v>0</v>
      </c>
      <c r="T35" s="54">
        <f>S35*FC12</f>
        <v>0</v>
      </c>
      <c r="U35" s="54">
        <f>D35*FD24</f>
        <v>0</v>
      </c>
      <c r="V35" s="109">
        <f t="shared" si="70"/>
        <v>0.15</v>
      </c>
      <c r="W35" s="54">
        <v>0</v>
      </c>
      <c r="X35" s="54">
        <f>W35*FC12</f>
        <v>0</v>
      </c>
      <c r="Y35" s="54">
        <v>0</v>
      </c>
      <c r="Z35" s="54">
        <f>Y35*FC12</f>
        <v>0</v>
      </c>
      <c r="AA35" s="54">
        <v>0</v>
      </c>
      <c r="AB35" s="54">
        <f>AA35*FC12</f>
        <v>0</v>
      </c>
      <c r="AC35" s="54">
        <v>0</v>
      </c>
      <c r="AD35" s="54">
        <f>AC35*FC12</f>
        <v>0</v>
      </c>
      <c r="AE35" s="37">
        <f>132.58*0.1</f>
        <v>13.258000000000003</v>
      </c>
      <c r="AF35" s="35">
        <f>AE35*FC12</f>
        <v>0.48206088000000002</v>
      </c>
      <c r="AG35" s="37">
        <f>132.58*0.1</f>
        <v>13.258000000000003</v>
      </c>
      <c r="AH35" s="73">
        <f>AG35*FC12</f>
        <v>0.48206088000000002</v>
      </c>
      <c r="AI35" s="68">
        <f>132.58*0.1</f>
        <v>13.258000000000003</v>
      </c>
      <c r="AJ35" s="35">
        <f>AI35*FC12</f>
        <v>0.48206088000000002</v>
      </c>
      <c r="AK35" s="37">
        <f>132.58*0.3</f>
        <v>39.774000000000001</v>
      </c>
      <c r="AL35" s="2">
        <f>AK35*FC12</f>
        <v>1.44618264</v>
      </c>
      <c r="AM35" s="37">
        <f>132.58*0.3</f>
        <v>39.774000000000001</v>
      </c>
      <c r="AN35" s="2">
        <f>AM35*FC12</f>
        <v>1.44618264</v>
      </c>
      <c r="AO35" s="37">
        <f>132.58*0.3</f>
        <v>39.774000000000001</v>
      </c>
      <c r="AP35" s="2">
        <f>AO35*FC12</f>
        <v>1.44618264</v>
      </c>
      <c r="AQ35" s="37">
        <f>132.58*0.3</f>
        <v>39.774000000000001</v>
      </c>
      <c r="AR35" s="2">
        <f>AQ35*FC12</f>
        <v>1.44618264</v>
      </c>
      <c r="AS35" s="37">
        <f>132.58*0.3</f>
        <v>39.774000000000001</v>
      </c>
      <c r="AT35" s="2">
        <f>AS35*FC12</f>
        <v>1.44618264</v>
      </c>
      <c r="AU35" s="2">
        <f>V35*FD24</f>
        <v>18.599999999999998</v>
      </c>
      <c r="AV35" s="109">
        <f t="shared" si="67"/>
        <v>0.22500000000000009</v>
      </c>
      <c r="AW35" s="37">
        <f>132.58*0.3</f>
        <v>39.774000000000001</v>
      </c>
      <c r="AX35" s="2">
        <f>AW35*FC12</f>
        <v>1.44618264</v>
      </c>
      <c r="AY35" s="37">
        <f>132.58*0.3</f>
        <v>39.774000000000001</v>
      </c>
      <c r="AZ35" s="2">
        <f>AY35*FC12</f>
        <v>1.44618264</v>
      </c>
      <c r="BA35" s="37">
        <f>132.58*0.3</f>
        <v>39.774000000000001</v>
      </c>
      <c r="BB35" s="2">
        <f>BA35*FC12</f>
        <v>1.44618264</v>
      </c>
      <c r="BC35" s="37">
        <f>132.58*0.2</f>
        <v>26.516000000000005</v>
      </c>
      <c r="BD35" s="2">
        <f>BC35*FD12</f>
        <v>0.9787055600000002</v>
      </c>
      <c r="BE35" s="37">
        <f>132.58*0.2</f>
        <v>26.516000000000005</v>
      </c>
      <c r="BF35" s="2">
        <f>BE35*FD12</f>
        <v>0.9787055600000002</v>
      </c>
      <c r="BG35" s="37">
        <f>132.58*0.2</f>
        <v>26.516000000000005</v>
      </c>
      <c r="BH35" s="2">
        <f>BG35*FD12</f>
        <v>0.9787055600000002</v>
      </c>
      <c r="BI35" s="68">
        <f>132.58*0.2</f>
        <v>26.516000000000005</v>
      </c>
      <c r="BJ35" s="2">
        <f>BI35*FD12</f>
        <v>0.9787055600000002</v>
      </c>
      <c r="BK35" s="37">
        <f>132.58*0.2</f>
        <v>26.516000000000005</v>
      </c>
      <c r="BL35" s="2">
        <f>BK35*FD12</f>
        <v>0.9787055600000002</v>
      </c>
      <c r="BM35" s="37">
        <f>132.58*0.2</f>
        <v>26.516000000000005</v>
      </c>
      <c r="BN35" s="2">
        <f>BM35*FD12</f>
        <v>0.9787055600000002</v>
      </c>
      <c r="BO35" s="37">
        <f>132.58*0.2</f>
        <v>26.516000000000005</v>
      </c>
      <c r="BP35" s="2">
        <f>BO35*FD12</f>
        <v>0.9787055600000002</v>
      </c>
      <c r="BQ35" s="37">
        <f>132.58*0.2</f>
        <v>26.516000000000005</v>
      </c>
      <c r="BR35" s="2">
        <f>BQ35*FD12</f>
        <v>0.9787055600000002</v>
      </c>
      <c r="BS35" s="37">
        <f>132.58*0.2</f>
        <v>26.516000000000005</v>
      </c>
      <c r="BT35" s="2">
        <f>BS35*FD12</f>
        <v>0.9787055600000002</v>
      </c>
      <c r="BU35" s="2">
        <f>AV35*FF24</f>
        <v>27.900000000000013</v>
      </c>
      <c r="BV35" s="109">
        <f t="shared" si="71"/>
        <v>0.20000000000000009</v>
      </c>
      <c r="BW35" s="37">
        <f>132.58*0.2</f>
        <v>26.516000000000005</v>
      </c>
      <c r="BX35" s="2">
        <f>BW35*FD12</f>
        <v>0.9787055600000002</v>
      </c>
      <c r="BY35" s="37">
        <f>132.58*0.2</f>
        <v>26.516000000000005</v>
      </c>
      <c r="BZ35" s="2">
        <f>BY35*FD12</f>
        <v>0.9787055600000002</v>
      </c>
      <c r="CA35" s="37">
        <f>132.58*0.2</f>
        <v>26.516000000000005</v>
      </c>
      <c r="CB35" s="2">
        <f>CA35*FD12</f>
        <v>0.9787055600000002</v>
      </c>
      <c r="CC35" s="37">
        <f>132.58*0.2</f>
        <v>26.516000000000005</v>
      </c>
      <c r="CD35" s="2">
        <f>CC35*FE12</f>
        <v>0.99328936000000023</v>
      </c>
      <c r="CE35" s="37">
        <f>132.58*0.2</f>
        <v>26.516000000000005</v>
      </c>
      <c r="CF35" s="2">
        <f>CE35*FE12</f>
        <v>0.99328936000000023</v>
      </c>
      <c r="CG35" s="37">
        <f>132.58*0.2</f>
        <v>26.516000000000005</v>
      </c>
      <c r="CH35" s="2">
        <f>CG35*FE12</f>
        <v>0.99328936000000023</v>
      </c>
      <c r="CI35" s="37">
        <f>132.58*0.2</f>
        <v>26.516000000000005</v>
      </c>
      <c r="CJ35" s="2">
        <f>CI35*FE12</f>
        <v>0.99328936000000023</v>
      </c>
      <c r="CK35" s="37">
        <f>132.58*0.2</f>
        <v>26.516000000000005</v>
      </c>
      <c r="CL35" s="2">
        <f>CK35*FE12</f>
        <v>0.99328936000000023</v>
      </c>
      <c r="CM35" s="37">
        <f>132.58*0.2</f>
        <v>26.516000000000005</v>
      </c>
      <c r="CN35" s="2">
        <f>CM35*FE12</f>
        <v>0.99328936000000023</v>
      </c>
      <c r="CO35" s="37">
        <f>132.58*0.2</f>
        <v>26.516000000000005</v>
      </c>
      <c r="CP35" s="2">
        <f>CO35*FE12</f>
        <v>0.99328936000000023</v>
      </c>
      <c r="CQ35" s="37">
        <f>132.58*0.2</f>
        <v>26.516000000000005</v>
      </c>
      <c r="CR35" s="2">
        <f>CQ35*FE12</f>
        <v>0.99328936000000023</v>
      </c>
      <c r="CS35" s="37">
        <f>132.58*0.2</f>
        <v>26.516000000000005</v>
      </c>
      <c r="CT35" s="2">
        <f>CS35*FE12</f>
        <v>0.99328936000000023</v>
      </c>
      <c r="CU35" s="2">
        <f>BV35*FG24</f>
        <v>24.800000000000011</v>
      </c>
      <c r="CV35" s="109">
        <f t="shared" si="72"/>
        <v>0.20000000000000009</v>
      </c>
      <c r="CW35" s="37">
        <f>132.58*0.2</f>
        <v>26.516000000000005</v>
      </c>
      <c r="CX35" s="2">
        <f>CW35*FE12</f>
        <v>0.99328936000000023</v>
      </c>
      <c r="CY35" s="37">
        <f>132.58*0.2</f>
        <v>26.516000000000005</v>
      </c>
      <c r="CZ35" s="77">
        <f>CY35*FE12</f>
        <v>0.99328936000000023</v>
      </c>
      <c r="DA35" s="68">
        <f>132.58*0.2</f>
        <v>26.516000000000005</v>
      </c>
      <c r="DB35" s="2">
        <f>DA35*FE12</f>
        <v>0.99328936000000023</v>
      </c>
      <c r="DC35" s="37">
        <f>132.58*0.2</f>
        <v>26.516000000000005</v>
      </c>
      <c r="DD35" s="2">
        <f>DC35*FF12</f>
        <v>1.0081383200000003</v>
      </c>
      <c r="DE35" s="37">
        <f>132.58*0.2</f>
        <v>26.516000000000005</v>
      </c>
      <c r="DF35" s="2">
        <f>DE35*FF12</f>
        <v>1.0081383200000003</v>
      </c>
      <c r="DG35" s="37">
        <f>132.58*0.2</f>
        <v>26.516000000000005</v>
      </c>
      <c r="DH35" s="2">
        <f>DG35*FF12</f>
        <v>1.0081383200000003</v>
      </c>
      <c r="DI35" s="37">
        <f>132.58*0.2</f>
        <v>26.516000000000005</v>
      </c>
      <c r="DJ35" s="2">
        <f>DI35*FF12</f>
        <v>1.0081383200000003</v>
      </c>
      <c r="DK35" s="37">
        <f>132.58*0.2</f>
        <v>26.516000000000005</v>
      </c>
      <c r="DL35" s="2">
        <f>DK35*FF12</f>
        <v>1.0081383200000003</v>
      </c>
      <c r="DM35" s="37">
        <f>132.58*0.2</f>
        <v>26.516000000000005</v>
      </c>
      <c r="DN35" s="2">
        <f>DM35*FF12</f>
        <v>1.0081383200000003</v>
      </c>
      <c r="DO35" s="37">
        <f>132.58*0.2</f>
        <v>26.516000000000005</v>
      </c>
      <c r="DP35" s="2">
        <f>DO35*FF12</f>
        <v>1.0081383200000003</v>
      </c>
      <c r="DQ35" s="37">
        <f>132.58*0.2</f>
        <v>26.516000000000005</v>
      </c>
      <c r="DR35" s="2">
        <f>DQ35*FF12</f>
        <v>1.0081383200000003</v>
      </c>
      <c r="DS35" s="37">
        <f>132.58*0.2</f>
        <v>26.516000000000005</v>
      </c>
      <c r="DT35" s="2">
        <f>DS35*FF12</f>
        <v>1.0081383200000003</v>
      </c>
      <c r="DU35" s="2">
        <f>CV35*FG24</f>
        <v>24.800000000000011</v>
      </c>
      <c r="DV35" s="109">
        <f t="shared" si="73"/>
        <v>0.20000000000000009</v>
      </c>
      <c r="DW35" s="37">
        <f>132.58*0.2</f>
        <v>26.516000000000005</v>
      </c>
      <c r="DX35" s="2">
        <f>DW35*FF12</f>
        <v>1.0081383200000003</v>
      </c>
      <c r="DY35" s="37">
        <f>132.58*0.2</f>
        <v>26.516000000000005</v>
      </c>
      <c r="DZ35" s="2">
        <f>DY35*FF12</f>
        <v>1.0081383200000003</v>
      </c>
      <c r="EA35" s="37">
        <f>132.58*0.2</f>
        <v>26.516000000000005</v>
      </c>
      <c r="EB35" s="2">
        <f>EA35*FF12</f>
        <v>1.0081383200000003</v>
      </c>
      <c r="EC35" s="37">
        <f>132.58*0.2</f>
        <v>26.516000000000005</v>
      </c>
      <c r="ED35" s="2">
        <f>EC35*FG12</f>
        <v>1.0232524400000003</v>
      </c>
      <c r="EE35" s="37">
        <f>132.58*0.2</f>
        <v>26.516000000000005</v>
      </c>
      <c r="EF35" s="2">
        <f>EE35*FG12</f>
        <v>1.0232524400000003</v>
      </c>
      <c r="EG35" s="37">
        <f>132.58*0.2</f>
        <v>26.516000000000005</v>
      </c>
      <c r="EH35" s="2">
        <f>EG35*FG12</f>
        <v>1.0232524400000003</v>
      </c>
      <c r="EI35" s="37">
        <f>132.58*0.2</f>
        <v>26.516000000000005</v>
      </c>
      <c r="EJ35" s="2">
        <f>EI35*FG12</f>
        <v>1.0232524400000003</v>
      </c>
      <c r="EK35" s="37">
        <f>132.58*0.2</f>
        <v>26.516000000000005</v>
      </c>
      <c r="EL35" s="2">
        <f>EK35*FG12</f>
        <v>1.0232524400000003</v>
      </c>
      <c r="EM35" s="37">
        <f>132.58*0.2</f>
        <v>26.516000000000005</v>
      </c>
      <c r="EN35" s="2">
        <f>EM35*FG12</f>
        <v>1.0232524400000003</v>
      </c>
      <c r="EO35" s="37">
        <f>132.58*0.2</f>
        <v>26.516000000000005</v>
      </c>
      <c r="EP35" s="2">
        <f>EO35*FG12</f>
        <v>1.0232524400000003</v>
      </c>
      <c r="EQ35" s="37">
        <f>132.58*0.2</f>
        <v>26.516000000000005</v>
      </c>
      <c r="ER35" s="2">
        <f>EQ35*FG12</f>
        <v>1.0232524400000003</v>
      </c>
      <c r="ES35" s="37">
        <f>132.58*0.2</f>
        <v>26.516000000000005</v>
      </c>
      <c r="ET35" s="2">
        <f>ES35*FG12</f>
        <v>1.0232524400000003</v>
      </c>
      <c r="EU35" s="2">
        <f>DV35*FH24</f>
        <v>24.800000000000011</v>
      </c>
      <c r="EV35" s="109">
        <f>SUM(DV35,CV35,BV35,AV35,V35,D35)</f>
        <v>0.97500000000000042</v>
      </c>
      <c r="EW35" s="60" t="e">
        <f>SUM(AE35,AG35,AI35,AK35,AM35,AO35,AQ35,AS35,AW35,AY35,BA35,BC35,BE35,BG35,BI35,BK35,BM35,BO35,BQ35,BS35,BW35,BY35,CA35,CC35,CE35,CG35,CI35,CK35,CM35,CO35,CQ35,CS35,CW35,CY35,DA35,DC35,DE35,DG35,DI35,DK35,DM35,DO35,DQ35,DS35,DW35,DY35,EA35,EC35,EE35,EG35,EI35,EK35,EM35,EO35,EQ35,ES35,#REF!,#REF!,#REF!,#REF!,#REF!,#REF!,#REF!,#REF!,#REF!,#REF!,#REF!,#REF!,#REF!,#REF!,#REF!,#REF!,#REF!,#REF!,#REF!,#REF!,#REF!,#REF!,#REF!,#REF!,#REF!,#REF!,#REF!,#REF!,#REF!,#REF!,#REF!,#REF!,#REF!,#REF!,AC35,AA35,Y35,W35,S35,Q35,O35,M35,K35,I35,G35,E35)</f>
        <v>#REF!</v>
      </c>
      <c r="EX35" s="61" t="e">
        <f>SUM(AF35,AH35,AJ35,AL35,AN35,AP35,AR35,AT35,AX35,AZ35,BB35,BD35,BF35,BH35,BJ35,BL35,BN35,BP35,BR35,BT35,BX35,BZ35,CB35,CD35,CF35,CH35,CJ35,CL35,CN35,CP35,CR35,CT35,CX35,CZ35,DB35,DD35,DF35,DH35,DJ35,DL35,DN35,DP35,DR35,DT35,DX35,DZ35,EB35,ED35,EF35,EH35,EJ35,EL35,EN35,EP35,ER35,ET35,#REF!,#REF!,#REF!,#REF!,#REF!,#REF!,#REF!,#REF!,#REF!,#REF!,#REF!,#REF!,#REF!,#REF!,#REF!,#REF!,#REF!,#REF!,#REF!,#REF!,#REF!,#REF!,#REF!,#REF!,#REF!,#REF!,#REF!,#REF!,#REF!,#REF!,#REF!,#REF!,#REF!,#REF!,AD35,AB35,Z35,X35,T35,R35,P35,N35,L35,J35,H35,F35)</f>
        <v>#REF!</v>
      </c>
      <c r="EY35" s="34">
        <f t="shared" si="69"/>
        <v>120.90000000000003</v>
      </c>
      <c r="FB35" s="24"/>
      <c r="FC35" s="29"/>
      <c r="FD35" s="29"/>
      <c r="FE35" s="29"/>
      <c r="FF35" s="29"/>
      <c r="FG35" s="29"/>
      <c r="FH35" s="29"/>
      <c r="FI35" s="29"/>
      <c r="FJ35" s="29"/>
      <c r="FK35" s="29"/>
      <c r="FL35" s="29"/>
    </row>
    <row r="36" spans="1:168" s="23" customFormat="1">
      <c r="A36" s="30"/>
      <c r="B36" s="31" t="s">
        <v>39</v>
      </c>
      <c r="C36" s="31">
        <v>69.25</v>
      </c>
      <c r="D36" s="109"/>
      <c r="E36" s="53">
        <f t="shared" ref="E36:T36" si="87">SUM(E37:E37)</f>
        <v>0</v>
      </c>
      <c r="F36" s="53">
        <f t="shared" si="87"/>
        <v>0</v>
      </c>
      <c r="G36" s="53">
        <f t="shared" si="87"/>
        <v>0</v>
      </c>
      <c r="H36" s="53">
        <f t="shared" si="87"/>
        <v>0</v>
      </c>
      <c r="I36" s="53">
        <f t="shared" si="87"/>
        <v>0</v>
      </c>
      <c r="J36" s="53">
        <f t="shared" si="87"/>
        <v>0</v>
      </c>
      <c r="K36" s="53">
        <f t="shared" si="87"/>
        <v>0</v>
      </c>
      <c r="L36" s="53">
        <f t="shared" si="87"/>
        <v>0</v>
      </c>
      <c r="M36" s="53">
        <f t="shared" si="87"/>
        <v>0</v>
      </c>
      <c r="N36" s="53">
        <f t="shared" si="87"/>
        <v>0</v>
      </c>
      <c r="O36" s="53">
        <f t="shared" si="87"/>
        <v>0</v>
      </c>
      <c r="P36" s="53">
        <f t="shared" si="87"/>
        <v>0</v>
      </c>
      <c r="Q36" s="53">
        <f t="shared" si="87"/>
        <v>0</v>
      </c>
      <c r="R36" s="53">
        <f t="shared" si="87"/>
        <v>0</v>
      </c>
      <c r="S36" s="53">
        <f t="shared" si="87"/>
        <v>0</v>
      </c>
      <c r="T36" s="53">
        <f t="shared" si="87"/>
        <v>0</v>
      </c>
      <c r="U36" s="53"/>
      <c r="V36" s="109"/>
      <c r="W36" s="53">
        <f t="shared" ref="W36:AT36" si="88">SUM(W37:W37)</f>
        <v>0</v>
      </c>
      <c r="X36" s="53">
        <f t="shared" si="88"/>
        <v>0</v>
      </c>
      <c r="Y36" s="53">
        <f t="shared" si="88"/>
        <v>0</v>
      </c>
      <c r="Z36" s="53">
        <f t="shared" si="88"/>
        <v>0</v>
      </c>
      <c r="AA36" s="53">
        <f t="shared" si="88"/>
        <v>0</v>
      </c>
      <c r="AB36" s="53">
        <f t="shared" si="88"/>
        <v>0</v>
      </c>
      <c r="AC36" s="53">
        <f t="shared" si="88"/>
        <v>0</v>
      </c>
      <c r="AD36" s="53">
        <f t="shared" si="88"/>
        <v>2.01058</v>
      </c>
      <c r="AE36" s="36">
        <f t="shared" si="88"/>
        <v>0</v>
      </c>
      <c r="AF36" s="34">
        <f t="shared" si="88"/>
        <v>0</v>
      </c>
      <c r="AG36" s="31">
        <f t="shared" si="88"/>
        <v>0</v>
      </c>
      <c r="AH36" s="72">
        <f t="shared" si="88"/>
        <v>0</v>
      </c>
      <c r="AI36" s="66">
        <f t="shared" si="88"/>
        <v>0</v>
      </c>
      <c r="AJ36" s="34">
        <f t="shared" si="88"/>
        <v>0</v>
      </c>
      <c r="AK36" s="31">
        <f t="shared" si="88"/>
        <v>0</v>
      </c>
      <c r="AL36" s="31">
        <f t="shared" si="88"/>
        <v>0</v>
      </c>
      <c r="AM36" s="31">
        <f t="shared" si="88"/>
        <v>0</v>
      </c>
      <c r="AN36" s="31">
        <f t="shared" si="88"/>
        <v>0</v>
      </c>
      <c r="AO36" s="31">
        <f t="shared" si="88"/>
        <v>0</v>
      </c>
      <c r="AP36" s="31">
        <f t="shared" si="88"/>
        <v>0</v>
      </c>
      <c r="AQ36" s="31">
        <f t="shared" si="88"/>
        <v>0</v>
      </c>
      <c r="AR36" s="31">
        <f t="shared" si="88"/>
        <v>0</v>
      </c>
      <c r="AS36" s="31">
        <f t="shared" si="88"/>
        <v>0</v>
      </c>
      <c r="AT36" s="31">
        <f t="shared" si="88"/>
        <v>0</v>
      </c>
      <c r="AU36" s="31"/>
      <c r="AV36" s="109"/>
      <c r="AW36" s="31">
        <f t="shared" ref="AW36:BT36" si="89">SUM(AW37:AW37)</f>
        <v>0</v>
      </c>
      <c r="AX36" s="31">
        <f t="shared" si="89"/>
        <v>0</v>
      </c>
      <c r="AY36" s="31">
        <f t="shared" si="89"/>
        <v>0</v>
      </c>
      <c r="AZ36" s="31">
        <f t="shared" si="89"/>
        <v>0</v>
      </c>
      <c r="BA36" s="31">
        <f t="shared" si="89"/>
        <v>0</v>
      </c>
      <c r="BB36" s="31">
        <f t="shared" si="89"/>
        <v>0</v>
      </c>
      <c r="BC36" s="31">
        <f t="shared" si="89"/>
        <v>0</v>
      </c>
      <c r="BD36" s="31">
        <f t="shared" si="89"/>
        <v>0</v>
      </c>
      <c r="BE36" s="31">
        <f t="shared" si="89"/>
        <v>0</v>
      </c>
      <c r="BF36" s="31">
        <f t="shared" si="89"/>
        <v>0</v>
      </c>
      <c r="BG36" s="31">
        <f t="shared" si="89"/>
        <v>0</v>
      </c>
      <c r="BH36" s="31">
        <f t="shared" si="89"/>
        <v>0</v>
      </c>
      <c r="BI36" s="66">
        <f t="shared" si="89"/>
        <v>0</v>
      </c>
      <c r="BJ36" s="31">
        <f t="shared" si="89"/>
        <v>0</v>
      </c>
      <c r="BK36" s="31">
        <f t="shared" si="89"/>
        <v>0</v>
      </c>
      <c r="BL36" s="31">
        <f t="shared" si="89"/>
        <v>0</v>
      </c>
      <c r="BM36" s="31">
        <f t="shared" si="89"/>
        <v>0</v>
      </c>
      <c r="BN36" s="31">
        <f t="shared" si="89"/>
        <v>0</v>
      </c>
      <c r="BO36" s="31">
        <f t="shared" si="89"/>
        <v>0</v>
      </c>
      <c r="BP36" s="31">
        <f t="shared" si="89"/>
        <v>0</v>
      </c>
      <c r="BQ36" s="31">
        <f t="shared" si="89"/>
        <v>0</v>
      </c>
      <c r="BR36" s="31">
        <f t="shared" si="89"/>
        <v>0</v>
      </c>
      <c r="BS36" s="31">
        <f t="shared" si="89"/>
        <v>0</v>
      </c>
      <c r="BT36" s="31">
        <f t="shared" si="89"/>
        <v>0</v>
      </c>
      <c r="BU36" s="31"/>
      <c r="BV36" s="109"/>
      <c r="BW36" s="31">
        <f t="shared" ref="BW36:CT36" si="90">SUM(BW37:BW37)</f>
        <v>0</v>
      </c>
      <c r="BX36" s="31">
        <f t="shared" si="90"/>
        <v>0</v>
      </c>
      <c r="BY36" s="31">
        <f t="shared" si="90"/>
        <v>0</v>
      </c>
      <c r="BZ36" s="31" t="e">
        <f t="shared" si="90"/>
        <v>#REF!</v>
      </c>
      <c r="CA36" s="31">
        <f t="shared" si="90"/>
        <v>0</v>
      </c>
      <c r="CB36" s="31">
        <f t="shared" si="90"/>
        <v>0</v>
      </c>
      <c r="CC36" s="31">
        <f t="shared" si="90"/>
        <v>0</v>
      </c>
      <c r="CD36" s="31">
        <f t="shared" si="90"/>
        <v>0</v>
      </c>
      <c r="CE36" s="31">
        <f t="shared" si="90"/>
        <v>0</v>
      </c>
      <c r="CF36" s="31">
        <f t="shared" si="90"/>
        <v>0</v>
      </c>
      <c r="CG36" s="31">
        <f t="shared" si="90"/>
        <v>0</v>
      </c>
      <c r="CH36" s="31">
        <f t="shared" si="90"/>
        <v>0</v>
      </c>
      <c r="CI36" s="31">
        <f t="shared" si="90"/>
        <v>0</v>
      </c>
      <c r="CJ36" s="31">
        <f t="shared" si="90"/>
        <v>0</v>
      </c>
      <c r="CK36" s="31">
        <f t="shared" si="90"/>
        <v>0</v>
      </c>
      <c r="CL36" s="31">
        <f t="shared" si="90"/>
        <v>0</v>
      </c>
      <c r="CM36" s="31">
        <f t="shared" si="90"/>
        <v>0</v>
      </c>
      <c r="CN36" s="31">
        <f t="shared" si="90"/>
        <v>0</v>
      </c>
      <c r="CO36" s="31">
        <f t="shared" si="90"/>
        <v>0</v>
      </c>
      <c r="CP36" s="31">
        <f t="shared" si="90"/>
        <v>0</v>
      </c>
      <c r="CQ36" s="31">
        <f t="shared" si="90"/>
        <v>0</v>
      </c>
      <c r="CR36" s="31">
        <f t="shared" si="90"/>
        <v>0</v>
      </c>
      <c r="CS36" s="31">
        <f t="shared" si="90"/>
        <v>0</v>
      </c>
      <c r="CT36" s="31">
        <f t="shared" si="90"/>
        <v>0</v>
      </c>
      <c r="CU36" s="31"/>
      <c r="CV36" s="109"/>
      <c r="CW36" s="31">
        <f t="shared" ref="CW36:DT36" si="91">SUM(CW37:CW37)</f>
        <v>0</v>
      </c>
      <c r="CX36" s="31">
        <f t="shared" si="91"/>
        <v>0</v>
      </c>
      <c r="CY36" s="31">
        <f t="shared" si="91"/>
        <v>0</v>
      </c>
      <c r="CZ36" s="74">
        <f t="shared" si="91"/>
        <v>0</v>
      </c>
      <c r="DA36" s="66">
        <f t="shared" si="91"/>
        <v>0</v>
      </c>
      <c r="DB36" s="31">
        <f t="shared" si="91"/>
        <v>0</v>
      </c>
      <c r="DC36" s="31">
        <f t="shared" si="91"/>
        <v>33.145000000000003</v>
      </c>
      <c r="DD36" s="31">
        <f t="shared" si="91"/>
        <v>0.99103550000000007</v>
      </c>
      <c r="DE36" s="31">
        <f t="shared" si="91"/>
        <v>33.145000000000003</v>
      </c>
      <c r="DF36" s="31">
        <f t="shared" si="91"/>
        <v>0.99103550000000007</v>
      </c>
      <c r="DG36" s="31">
        <f t="shared" si="91"/>
        <v>33.145000000000003</v>
      </c>
      <c r="DH36" s="31">
        <f t="shared" si="91"/>
        <v>0.99103550000000007</v>
      </c>
      <c r="DI36" s="31">
        <f t="shared" si="91"/>
        <v>33.145000000000003</v>
      </c>
      <c r="DJ36" s="31">
        <f t="shared" si="91"/>
        <v>0.99103550000000007</v>
      </c>
      <c r="DK36" s="31">
        <f t="shared" si="91"/>
        <v>33.145000000000003</v>
      </c>
      <c r="DL36" s="31">
        <f t="shared" si="91"/>
        <v>0.99103550000000007</v>
      </c>
      <c r="DM36" s="31">
        <f t="shared" si="91"/>
        <v>33.145000000000003</v>
      </c>
      <c r="DN36" s="31">
        <f t="shared" si="91"/>
        <v>0.99103550000000007</v>
      </c>
      <c r="DO36" s="31">
        <f t="shared" si="91"/>
        <v>33.145000000000003</v>
      </c>
      <c r="DP36" s="31">
        <f t="shared" si="91"/>
        <v>0.99103550000000007</v>
      </c>
      <c r="DQ36" s="31">
        <f t="shared" si="91"/>
        <v>33.145000000000003</v>
      </c>
      <c r="DR36" s="31">
        <f t="shared" si="91"/>
        <v>0.99103550000000007</v>
      </c>
      <c r="DS36" s="31">
        <f t="shared" si="91"/>
        <v>33.145000000000003</v>
      </c>
      <c r="DT36" s="31">
        <f t="shared" si="91"/>
        <v>0.99103550000000007</v>
      </c>
      <c r="DU36" s="31"/>
      <c r="DV36" s="109"/>
      <c r="DW36" s="31">
        <f t="shared" ref="DW36:ET36" si="92">SUM(DW37:DW37)</f>
        <v>33.145000000000003</v>
      </c>
      <c r="DX36" s="31">
        <f t="shared" si="92"/>
        <v>0.99103550000000007</v>
      </c>
      <c r="DY36" s="31">
        <f t="shared" si="92"/>
        <v>33.145000000000003</v>
      </c>
      <c r="DZ36" s="31">
        <f t="shared" si="92"/>
        <v>0.99103550000000007</v>
      </c>
      <c r="EA36" s="31">
        <f t="shared" si="92"/>
        <v>33.145000000000003</v>
      </c>
      <c r="EB36" s="31">
        <f t="shared" si="92"/>
        <v>0.99103550000000007</v>
      </c>
      <c r="EC36" s="31">
        <f t="shared" si="92"/>
        <v>66.290000000000006</v>
      </c>
      <c r="ED36" s="31">
        <f t="shared" si="92"/>
        <v>2.0119015000000005</v>
      </c>
      <c r="EE36" s="31">
        <f t="shared" si="92"/>
        <v>66.290000000000006</v>
      </c>
      <c r="EF36" s="31">
        <f t="shared" si="92"/>
        <v>2.0119015000000005</v>
      </c>
      <c r="EG36" s="31">
        <f t="shared" si="92"/>
        <v>66.290000000000006</v>
      </c>
      <c r="EH36" s="31">
        <f t="shared" si="92"/>
        <v>2.0119015000000005</v>
      </c>
      <c r="EI36" s="31">
        <f t="shared" si="92"/>
        <v>66.290000000000006</v>
      </c>
      <c r="EJ36" s="31">
        <f t="shared" si="92"/>
        <v>2.0119015000000005</v>
      </c>
      <c r="EK36" s="31">
        <f t="shared" si="92"/>
        <v>66.290000000000006</v>
      </c>
      <c r="EL36" s="31">
        <f t="shared" si="92"/>
        <v>2.0119015000000005</v>
      </c>
      <c r="EM36" s="31">
        <f t="shared" si="92"/>
        <v>66.290000000000006</v>
      </c>
      <c r="EN36" s="31">
        <f t="shared" si="92"/>
        <v>2.0119015000000005</v>
      </c>
      <c r="EO36" s="31">
        <f t="shared" si="92"/>
        <v>66.290000000000006</v>
      </c>
      <c r="EP36" s="31">
        <f t="shared" si="92"/>
        <v>2.0119015000000005</v>
      </c>
      <c r="EQ36" s="31">
        <f t="shared" si="92"/>
        <v>66.290000000000006</v>
      </c>
      <c r="ER36" s="31">
        <f t="shared" si="92"/>
        <v>2.0119015000000005</v>
      </c>
      <c r="ES36" s="31">
        <f t="shared" si="92"/>
        <v>66.290000000000006</v>
      </c>
      <c r="ET36" s="31">
        <f t="shared" si="92"/>
        <v>2.0119015000000005</v>
      </c>
      <c r="EU36" s="31"/>
      <c r="EV36" s="109"/>
      <c r="EW36" s="60" t="e">
        <f>SUM(AE36,AG36,AI36,AK36,AM36,AO36,AQ36,AS36,AW36,AY36,BA36,BC36,BE36,BG36,BI36,BK36,BM36,BO36,BQ36,BS36,BW36,BY36,CA36,CC36,CE36,CG36,CI36,CK36,CM36,CO36,CQ36,CS36,CW36,CY36,DA36,DC36,DE36,DG36,DI36,DK36,DM36,DO36,DQ36,DS36,DW36,DY36,EA36,EC36,EE36,EG36,EI36,EK36,EM36,EO36,EQ36,ES36,#REF!,#REF!,#REF!,#REF!,#REF!,#REF!,#REF!,#REF!,#REF!,#REF!,#REF!,#REF!,#REF!,#REF!,#REF!,#REF!,#REF!,#REF!,#REF!,#REF!,#REF!,#REF!,#REF!,#REF!,#REF!,#REF!,#REF!,#REF!,#REF!,#REF!,#REF!,#REF!,#REF!,#REF!,AC36,AA36,Y36,W36,S36,Q36,O36,M36,K36,I36,G36,E36)</f>
        <v>#REF!</v>
      </c>
      <c r="EX36" s="61" t="e">
        <f>SUM(AF36,AH36,AJ36,AL36,AN36,AP36,AR36,AT36,AX36,AZ36,BB36,BD36,BF36,BH36,BJ36,BL36,BN36,BP36,BR36,BT36,BX36,BZ36,CB36,CD36,CF36,CH36,CJ36,CL36,CN36,CP36,CR36,CT36,CX36,CZ36,DB36,DD36,DF36,DH36,DJ36,DL36,DN36,DP36,DR36,DT36,DX36,DZ36,EB36,ED36,EF36,EH36,EJ36,EL36,EN36,EP36,ER36,ET36,#REF!,#REF!,#REF!,#REF!,#REF!,#REF!,#REF!,#REF!,#REF!,#REF!,#REF!,#REF!,#REF!,#REF!,#REF!,#REF!,#REF!,#REF!,#REF!,#REF!,#REF!,#REF!,#REF!,#REF!,#REF!,#REF!,#REF!,#REF!,#REF!,#REF!,#REF!,#REF!,#REF!,#REF!,AD36,AB36,Z36,X36,T36,R36,P36,N36,L36,J36,H36,F36)</f>
        <v>#REF!</v>
      </c>
      <c r="EY36" s="34"/>
      <c r="FB36" s="32"/>
      <c r="FC36" s="33"/>
      <c r="FD36" s="33"/>
      <c r="FE36" s="33"/>
      <c r="FF36" s="33"/>
      <c r="FG36" s="33"/>
      <c r="FH36" s="33"/>
      <c r="FI36" s="33"/>
      <c r="FJ36" s="33"/>
      <c r="FK36" s="33"/>
      <c r="FL36" s="33"/>
    </row>
    <row r="37" spans="1:168" ht="15.75" thickBot="1">
      <c r="A37" s="19"/>
      <c r="B37" s="2" t="s">
        <v>115</v>
      </c>
      <c r="C37" s="2"/>
      <c r="D37" s="109">
        <f>SUM(E37,G37,I37,K37,M37,O37,Q37,S37)/132.58/12</f>
        <v>0</v>
      </c>
      <c r="E37" s="54"/>
      <c r="F37" s="1">
        <f>E37*FC12</f>
        <v>0</v>
      </c>
      <c r="G37" s="54"/>
      <c r="H37" s="1">
        <f>G37*FC12</f>
        <v>0</v>
      </c>
      <c r="I37" s="54"/>
      <c r="J37" s="1">
        <f>I37*FC12</f>
        <v>0</v>
      </c>
      <c r="K37" s="54">
        <v>0</v>
      </c>
      <c r="L37" s="1">
        <f>K37*FC13</f>
        <v>0</v>
      </c>
      <c r="M37" s="54">
        <v>0</v>
      </c>
      <c r="N37" s="1">
        <f>M37*FC13</f>
        <v>0</v>
      </c>
      <c r="O37" s="54">
        <v>0</v>
      </c>
      <c r="P37" s="1">
        <f>O37*FC13</f>
        <v>0</v>
      </c>
      <c r="Q37" s="54">
        <v>0</v>
      </c>
      <c r="R37" s="1">
        <f>Q37*FC13</f>
        <v>0</v>
      </c>
      <c r="S37" s="54">
        <v>0</v>
      </c>
      <c r="T37" s="1">
        <f>S37*FC13</f>
        <v>0</v>
      </c>
      <c r="U37" s="54">
        <f>FD26*D37</f>
        <v>0</v>
      </c>
      <c r="V37" s="109">
        <f t="shared" si="70"/>
        <v>0</v>
      </c>
      <c r="W37" s="54">
        <v>0</v>
      </c>
      <c r="X37" s="1">
        <f>W37*FC13</f>
        <v>0</v>
      </c>
      <c r="Y37" s="54">
        <v>0</v>
      </c>
      <c r="Z37" s="1">
        <f>Y37*FC13</f>
        <v>0</v>
      </c>
      <c r="AA37" s="54"/>
      <c r="AB37" s="1">
        <f>AA37*FC13</f>
        <v>0</v>
      </c>
      <c r="AC37" s="54">
        <v>0</v>
      </c>
      <c r="AD37" s="54">
        <v>2.01058</v>
      </c>
      <c r="AE37" s="63">
        <v>0</v>
      </c>
      <c r="AF37" s="54">
        <f>AE37*FC18</f>
        <v>0</v>
      </c>
      <c r="AG37" s="2"/>
      <c r="AH37" s="73">
        <f>AG37*FC13</f>
        <v>0</v>
      </c>
      <c r="AI37" s="67"/>
      <c r="AJ37" s="35">
        <f>AI37*FC13</f>
        <v>0</v>
      </c>
      <c r="AK37" s="2"/>
      <c r="AL37" s="2">
        <f>AK37*FC13</f>
        <v>0</v>
      </c>
      <c r="AM37" s="2"/>
      <c r="AN37" s="2">
        <f>AM37*FC13</f>
        <v>0</v>
      </c>
      <c r="AO37" s="2"/>
      <c r="AP37" s="2">
        <f>AO37*FC13</f>
        <v>0</v>
      </c>
      <c r="AQ37" s="2"/>
      <c r="AR37" s="2">
        <f>AQ37*FC13</f>
        <v>0</v>
      </c>
      <c r="AS37" s="2"/>
      <c r="AT37" s="2">
        <f>AS37*FC13</f>
        <v>0</v>
      </c>
      <c r="AU37" s="2">
        <f>V37*FD26</f>
        <v>0</v>
      </c>
      <c r="AV37" s="109">
        <f t="shared" si="67"/>
        <v>0</v>
      </c>
      <c r="AW37" s="2"/>
      <c r="AX37" s="2">
        <f>AW37*FC13</f>
        <v>0</v>
      </c>
      <c r="AY37" s="2"/>
      <c r="AZ37" s="2">
        <f>AY37*FC13</f>
        <v>0</v>
      </c>
      <c r="BA37" s="2"/>
      <c r="BB37" s="2">
        <f>BA37*FC13</f>
        <v>0</v>
      </c>
      <c r="BC37" s="2"/>
      <c r="BD37" s="2">
        <f>BC37*FD13</f>
        <v>0</v>
      </c>
      <c r="BE37" s="2"/>
      <c r="BF37" s="2">
        <f>BE37*FD13</f>
        <v>0</v>
      </c>
      <c r="BG37" s="2"/>
      <c r="BH37" s="2">
        <f>BG37*FD13</f>
        <v>0</v>
      </c>
      <c r="BI37" s="67"/>
      <c r="BJ37" s="2">
        <f>BI37*FD13</f>
        <v>0</v>
      </c>
      <c r="BK37" s="2"/>
      <c r="BL37" s="2">
        <f>BK37*FD13</f>
        <v>0</v>
      </c>
      <c r="BM37" s="2"/>
      <c r="BN37" s="2">
        <f>BM37*FD13</f>
        <v>0</v>
      </c>
      <c r="BO37" s="2"/>
      <c r="BP37" s="2">
        <f>BO37*FD13</f>
        <v>0</v>
      </c>
      <c r="BQ37" s="2"/>
      <c r="BR37" s="2">
        <f>BQ37*FD13</f>
        <v>0</v>
      </c>
      <c r="BS37" s="2"/>
      <c r="BT37" s="2">
        <f>BS37*FD13</f>
        <v>0</v>
      </c>
      <c r="BU37" s="2">
        <f>AV37*FF26</f>
        <v>0</v>
      </c>
      <c r="BV37" s="109">
        <f t="shared" si="71"/>
        <v>0</v>
      </c>
      <c r="BW37" s="2"/>
      <c r="BX37" s="2">
        <f>BW37*FD13</f>
        <v>0</v>
      </c>
      <c r="BY37" s="2"/>
      <c r="BZ37" s="2" t="e">
        <f>BY37*#REF!</f>
        <v>#REF!</v>
      </c>
      <c r="CA37" s="2"/>
      <c r="CB37" s="2">
        <f>CA37*FD13</f>
        <v>0</v>
      </c>
      <c r="CC37" s="2"/>
      <c r="CD37" s="2">
        <f>CC37*FE13</f>
        <v>0</v>
      </c>
      <c r="CE37" s="2"/>
      <c r="CF37" s="2">
        <f>CE37*FE13</f>
        <v>0</v>
      </c>
      <c r="CG37" s="2"/>
      <c r="CH37" s="2">
        <f>CG37*FE13</f>
        <v>0</v>
      </c>
      <c r="CI37" s="2"/>
      <c r="CJ37" s="2">
        <f>CI37*FE13</f>
        <v>0</v>
      </c>
      <c r="CK37" s="2"/>
      <c r="CL37" s="2">
        <f>CK37*FE13</f>
        <v>0</v>
      </c>
      <c r="CM37" s="2"/>
      <c r="CN37" s="2">
        <f>CM37*FE13</f>
        <v>0</v>
      </c>
      <c r="CO37" s="2"/>
      <c r="CP37" s="2">
        <f>CO37*FE13</f>
        <v>0</v>
      </c>
      <c r="CQ37" s="2"/>
      <c r="CR37" s="2">
        <f>CQ37*FE13</f>
        <v>0</v>
      </c>
      <c r="CS37" s="2"/>
      <c r="CT37" s="2">
        <f>CS37*FE13</f>
        <v>0</v>
      </c>
      <c r="CU37" s="2">
        <f>BV37*FG26</f>
        <v>0</v>
      </c>
      <c r="CV37" s="109">
        <v>0</v>
      </c>
      <c r="CW37" s="2"/>
      <c r="CX37" s="2">
        <f>CW37*FE13</f>
        <v>0</v>
      </c>
      <c r="CY37" s="2"/>
      <c r="CZ37" s="77">
        <f>CY37*FE13</f>
        <v>0</v>
      </c>
      <c r="DA37" s="67"/>
      <c r="DB37" s="2">
        <f>DA37*FE13</f>
        <v>0</v>
      </c>
      <c r="DC37" s="2">
        <f>132.58*0.25</f>
        <v>33.145000000000003</v>
      </c>
      <c r="DD37" s="2">
        <f>DC37*FF13</f>
        <v>0.99103550000000007</v>
      </c>
      <c r="DE37" s="2">
        <f>132.58*0.25</f>
        <v>33.145000000000003</v>
      </c>
      <c r="DF37" s="2">
        <f>DE37*FF13</f>
        <v>0.99103550000000007</v>
      </c>
      <c r="DG37" s="2">
        <f>132.58*0.25</f>
        <v>33.145000000000003</v>
      </c>
      <c r="DH37" s="2">
        <f>DG37*FF13</f>
        <v>0.99103550000000007</v>
      </c>
      <c r="DI37" s="2">
        <f>132.58*0.25</f>
        <v>33.145000000000003</v>
      </c>
      <c r="DJ37" s="2">
        <f>DI37*FF13</f>
        <v>0.99103550000000007</v>
      </c>
      <c r="DK37" s="2">
        <f>132.58*0.25</f>
        <v>33.145000000000003</v>
      </c>
      <c r="DL37" s="2">
        <f>DK37*FF13</f>
        <v>0.99103550000000007</v>
      </c>
      <c r="DM37" s="2">
        <f>132.58*0.25</f>
        <v>33.145000000000003</v>
      </c>
      <c r="DN37" s="2">
        <f>DM37*FF13</f>
        <v>0.99103550000000007</v>
      </c>
      <c r="DO37" s="2">
        <f>132.58*0.25</f>
        <v>33.145000000000003</v>
      </c>
      <c r="DP37" s="2">
        <f>DO37*FF13</f>
        <v>0.99103550000000007</v>
      </c>
      <c r="DQ37" s="2">
        <f>132.58*0.25</f>
        <v>33.145000000000003</v>
      </c>
      <c r="DR37" s="2">
        <f>DQ37*FF13</f>
        <v>0.99103550000000007</v>
      </c>
      <c r="DS37" s="2">
        <f>132.58*0.25</f>
        <v>33.145000000000003</v>
      </c>
      <c r="DT37" s="2">
        <f>DS37*FF13</f>
        <v>0.99103550000000007</v>
      </c>
      <c r="DU37" s="2">
        <f>CV37*FH26</f>
        <v>0</v>
      </c>
      <c r="DV37" s="109">
        <v>0</v>
      </c>
      <c r="DW37" s="2">
        <f>132.58*0.25</f>
        <v>33.145000000000003</v>
      </c>
      <c r="DX37" s="2">
        <f>DW37*FF13</f>
        <v>0.99103550000000007</v>
      </c>
      <c r="DY37" s="2">
        <f>132.58*0.25</f>
        <v>33.145000000000003</v>
      </c>
      <c r="DZ37" s="2">
        <f>DY37*FF13</f>
        <v>0.99103550000000007</v>
      </c>
      <c r="EA37" s="2">
        <f>132.58*0.25</f>
        <v>33.145000000000003</v>
      </c>
      <c r="EB37" s="2">
        <f>EA37*FF13</f>
        <v>0.99103550000000007</v>
      </c>
      <c r="EC37" s="2">
        <v>66.290000000000006</v>
      </c>
      <c r="ED37" s="2">
        <f>EC37*FG13</f>
        <v>2.0119015000000005</v>
      </c>
      <c r="EE37" s="2">
        <f>132.58/2</f>
        <v>66.290000000000006</v>
      </c>
      <c r="EF37" s="2">
        <f>EE37*FG13</f>
        <v>2.0119015000000005</v>
      </c>
      <c r="EG37" s="2">
        <f>132.58/2</f>
        <v>66.290000000000006</v>
      </c>
      <c r="EH37" s="2">
        <f>EG37*FG13</f>
        <v>2.0119015000000005</v>
      </c>
      <c r="EI37" s="2">
        <f>132.58/2</f>
        <v>66.290000000000006</v>
      </c>
      <c r="EJ37" s="2">
        <f>EI37*FG13</f>
        <v>2.0119015000000005</v>
      </c>
      <c r="EK37" s="2">
        <f>132.58/2</f>
        <v>66.290000000000006</v>
      </c>
      <c r="EL37" s="2">
        <f>EK37*FG13</f>
        <v>2.0119015000000005</v>
      </c>
      <c r="EM37" s="2">
        <f>132.58/2</f>
        <v>66.290000000000006</v>
      </c>
      <c r="EN37" s="2">
        <f>EM37*FG13</f>
        <v>2.0119015000000005</v>
      </c>
      <c r="EO37" s="2">
        <f>132.58/2</f>
        <v>66.290000000000006</v>
      </c>
      <c r="EP37" s="2">
        <f>EO37*FG13</f>
        <v>2.0119015000000005</v>
      </c>
      <c r="EQ37" s="2">
        <f>132.58/2</f>
        <v>66.290000000000006</v>
      </c>
      <c r="ER37" s="2">
        <f>EQ37*FG13</f>
        <v>2.0119015000000005</v>
      </c>
      <c r="ES37" s="2">
        <f>132.58/2</f>
        <v>66.290000000000006</v>
      </c>
      <c r="ET37" s="2">
        <f>ES37*FG13</f>
        <v>2.0119015000000005</v>
      </c>
      <c r="EU37" s="2">
        <f>DV37*FH26</f>
        <v>0</v>
      </c>
      <c r="EV37" s="109">
        <v>0</v>
      </c>
      <c r="EW37" s="60" t="e">
        <f>SUM(AE37,AG37,AI37,AK37,AM37,AO37,AQ37,AS37,AW37,AY37,BA37,BC37,BE37,BG37,BI37,BK37,BM37,BO37,BQ37,BS37,BW37,BY37,CA37,CC37,CE37,CG37,CI37,CK37,CM37,CO37,CQ37,CS37,CW37,CY37,DA37,DC37,DE37,DG37,DI37,DK37,DM37,DO37,DQ37,DS37,DW37,DY37,EA37,EC37,EE37,EG37,EI37,EK37,EM37,EO37,EQ37,ES37,#REF!,#REF!,#REF!,#REF!,#REF!,#REF!,#REF!,#REF!,#REF!,#REF!,#REF!,#REF!,#REF!,#REF!,#REF!,#REF!,#REF!,#REF!,#REF!,#REF!,#REF!,#REF!,#REF!,#REF!,#REF!,#REF!,#REF!,#REF!,#REF!,#REF!,#REF!,#REF!,#REF!,#REF!,AC37,AA37,Y37,W37,S37,Q37,O37,M37,K37,I37,G37,E37)</f>
        <v>#REF!</v>
      </c>
      <c r="EX37" s="61" t="e">
        <f>SUM(AF37,AH37,AJ37,AL37,AN37,AP37,AR37,AT37,AX37,AZ37,BB37,BD37,BF37,BH37,BJ37,BL37,BN37,BP37,BR37,BT37,BX37,BZ37,CB37,CD37,CF37,CH37,CJ37,CL37,CN37,CP37,CR37,CT37,CX37,CZ37,DB37,DD37,DF37,DH37,DJ37,DL37,DN37,DP37,DR37,DT37,DX37,DZ37,EB37,ED37,EF37,EH37,EJ37,EL37,EN37,EP37,ER37,ET37,#REF!,#REF!,#REF!,#REF!,#REF!,#REF!,#REF!,#REF!,#REF!,#REF!,#REF!,#REF!,#REF!,#REF!,#REF!,#REF!,#REF!,#REF!,#REF!,#REF!,#REF!,#REF!,#REF!,#REF!,#REF!,#REF!,#REF!,#REF!,#REF!,#REF!,#REF!,#REF!,#REF!,#REF!,AD37,AB37,Z37,X37,T37,R37,P37,N37,L37,J37,H37,F37)</f>
        <v>#REF!</v>
      </c>
      <c r="EY37" s="34">
        <f t="shared" si="69"/>
        <v>0</v>
      </c>
      <c r="FB37" s="24"/>
      <c r="FC37" s="29"/>
      <c r="FD37" s="29"/>
      <c r="FE37" s="29"/>
      <c r="FF37" s="29"/>
      <c r="FG37" s="29"/>
      <c r="FH37" s="29"/>
      <c r="FI37" s="29"/>
      <c r="FJ37" s="29"/>
      <c r="FK37" s="29"/>
      <c r="FL37" s="29"/>
    </row>
    <row r="38" spans="1:168" s="23" customFormat="1" ht="43.5" thickBot="1">
      <c r="A38" s="30"/>
      <c r="B38" s="31" t="s">
        <v>45</v>
      </c>
      <c r="C38" s="31">
        <v>233</v>
      </c>
      <c r="D38" s="109"/>
      <c r="E38" s="53">
        <f t="shared" ref="E38:T38" si="93">SUM(E39:E40)</f>
        <v>0</v>
      </c>
      <c r="F38" s="53">
        <f t="shared" si="93"/>
        <v>0</v>
      </c>
      <c r="G38" s="53">
        <f t="shared" si="93"/>
        <v>0</v>
      </c>
      <c r="H38" s="53">
        <f t="shared" si="93"/>
        <v>0</v>
      </c>
      <c r="I38" s="53">
        <f t="shared" si="93"/>
        <v>0</v>
      </c>
      <c r="J38" s="53">
        <f t="shared" si="93"/>
        <v>0</v>
      </c>
      <c r="K38" s="53">
        <f t="shared" si="93"/>
        <v>0</v>
      </c>
      <c r="L38" s="53">
        <f t="shared" si="93"/>
        <v>0</v>
      </c>
      <c r="M38" s="53">
        <f t="shared" si="93"/>
        <v>0</v>
      </c>
      <c r="N38" s="53">
        <f t="shared" si="93"/>
        <v>0</v>
      </c>
      <c r="O38" s="53">
        <f t="shared" si="93"/>
        <v>10</v>
      </c>
      <c r="P38" s="53">
        <f t="shared" si="93"/>
        <v>0.44869999999999999</v>
      </c>
      <c r="Q38" s="53">
        <f t="shared" si="93"/>
        <v>10</v>
      </c>
      <c r="R38" s="53">
        <f t="shared" si="93"/>
        <v>0.44869999999999999</v>
      </c>
      <c r="S38" s="53">
        <f t="shared" si="93"/>
        <v>10</v>
      </c>
      <c r="T38" s="53">
        <f t="shared" si="93"/>
        <v>0.44869999999999999</v>
      </c>
      <c r="U38" s="53"/>
      <c r="V38" s="109"/>
      <c r="W38" s="53">
        <f t="shared" ref="W38:AT38" si="94">SUM(W39:W40)</f>
        <v>10</v>
      </c>
      <c r="X38" s="53">
        <f t="shared" si="94"/>
        <v>0.44869999999999999</v>
      </c>
      <c r="Y38" s="53">
        <f t="shared" si="94"/>
        <v>10</v>
      </c>
      <c r="Z38" s="53">
        <f t="shared" si="94"/>
        <v>0.44869999999999999</v>
      </c>
      <c r="AA38" s="53">
        <f t="shared" si="94"/>
        <v>10</v>
      </c>
      <c r="AB38" s="53">
        <f t="shared" si="94"/>
        <v>0.44869999999999999</v>
      </c>
      <c r="AC38" s="53">
        <f t="shared" si="94"/>
        <v>10</v>
      </c>
      <c r="AD38" s="53">
        <f t="shared" si="94"/>
        <v>0.44869999999999999</v>
      </c>
      <c r="AE38" s="36">
        <f t="shared" si="94"/>
        <v>10</v>
      </c>
      <c r="AF38" s="34">
        <f t="shared" si="94"/>
        <v>0.44869999999999999</v>
      </c>
      <c r="AG38" s="31">
        <f t="shared" si="94"/>
        <v>10</v>
      </c>
      <c r="AH38" s="72">
        <f t="shared" si="94"/>
        <v>0.44869999999999999</v>
      </c>
      <c r="AI38" s="66">
        <f t="shared" si="94"/>
        <v>39.774000000000001</v>
      </c>
      <c r="AJ38" s="34">
        <f t="shared" si="94"/>
        <v>1.7846593800000001</v>
      </c>
      <c r="AK38" s="31">
        <f t="shared" si="94"/>
        <v>39.774000000000001</v>
      </c>
      <c r="AL38" s="31">
        <f t="shared" si="94"/>
        <v>1.7846593800000001</v>
      </c>
      <c r="AM38" s="31">
        <f t="shared" si="94"/>
        <v>39.774000000000001</v>
      </c>
      <c r="AN38" s="31">
        <f t="shared" si="94"/>
        <v>1.7846593800000001</v>
      </c>
      <c r="AO38" s="31">
        <f t="shared" si="94"/>
        <v>39.774000000000001</v>
      </c>
      <c r="AP38" s="31">
        <f t="shared" si="94"/>
        <v>1.7846593800000001</v>
      </c>
      <c r="AQ38" s="31">
        <f t="shared" si="94"/>
        <v>39.774000000000001</v>
      </c>
      <c r="AR38" s="31">
        <f t="shared" si="94"/>
        <v>1.7846593800000001</v>
      </c>
      <c r="AS38" s="31">
        <f t="shared" si="94"/>
        <v>39.774000000000001</v>
      </c>
      <c r="AT38" s="31">
        <f t="shared" si="94"/>
        <v>1.7846593800000001</v>
      </c>
      <c r="AU38" s="31"/>
      <c r="AV38" s="109"/>
      <c r="AW38" s="31">
        <f t="shared" ref="AW38:BT38" si="95">SUM(AW39:AW40)</f>
        <v>39.774000000000001</v>
      </c>
      <c r="AX38" s="31">
        <f t="shared" si="95"/>
        <v>1.7846593800000001</v>
      </c>
      <c r="AY38" s="31">
        <f t="shared" si="95"/>
        <v>39.774000000000001</v>
      </c>
      <c r="AZ38" s="31">
        <f t="shared" si="95"/>
        <v>1.7846593800000001</v>
      </c>
      <c r="BA38" s="31">
        <f t="shared" si="95"/>
        <v>39.774000000000001</v>
      </c>
      <c r="BB38" s="31">
        <f t="shared" si="95"/>
        <v>1.7846593800000001</v>
      </c>
      <c r="BC38" s="31">
        <f t="shared" si="95"/>
        <v>39.774000000000001</v>
      </c>
      <c r="BD38" s="31">
        <f t="shared" si="95"/>
        <v>1.8113079599999999</v>
      </c>
      <c r="BE38" s="31">
        <f t="shared" si="95"/>
        <v>39.774000000000001</v>
      </c>
      <c r="BF38" s="31">
        <f t="shared" si="95"/>
        <v>1.8113079599999999</v>
      </c>
      <c r="BG38" s="31">
        <f t="shared" si="95"/>
        <v>39.774000000000001</v>
      </c>
      <c r="BH38" s="31">
        <f t="shared" si="95"/>
        <v>1.8113079599999999</v>
      </c>
      <c r="BI38" s="66">
        <f t="shared" si="95"/>
        <v>39.774000000000001</v>
      </c>
      <c r="BJ38" s="31">
        <f t="shared" si="95"/>
        <v>1.8113079599999999</v>
      </c>
      <c r="BK38" s="31">
        <f t="shared" si="95"/>
        <v>39.774000000000001</v>
      </c>
      <c r="BL38" s="31">
        <f t="shared" si="95"/>
        <v>1.8113079599999999</v>
      </c>
      <c r="BM38" s="31">
        <f t="shared" si="95"/>
        <v>39.774000000000001</v>
      </c>
      <c r="BN38" s="31">
        <f t="shared" si="95"/>
        <v>1.8113079599999999</v>
      </c>
      <c r="BO38" s="31">
        <f t="shared" si="95"/>
        <v>39.774000000000001</v>
      </c>
      <c r="BP38" s="31">
        <f t="shared" si="95"/>
        <v>1.8113079599999999</v>
      </c>
      <c r="BQ38" s="31">
        <f t="shared" si="95"/>
        <v>39.774000000000001</v>
      </c>
      <c r="BR38" s="31">
        <f t="shared" si="95"/>
        <v>1.8113079599999999</v>
      </c>
      <c r="BS38" s="31">
        <f t="shared" si="95"/>
        <v>39.774000000000001</v>
      </c>
      <c r="BT38" s="31">
        <f t="shared" si="95"/>
        <v>1.8113079599999999</v>
      </c>
      <c r="BU38" s="31"/>
      <c r="BV38" s="109"/>
      <c r="BW38" s="31">
        <f t="shared" ref="BW38:CT38" si="96">SUM(BW39:BW40)</f>
        <v>39.774000000000001</v>
      </c>
      <c r="BX38" s="31">
        <f t="shared" si="96"/>
        <v>1.8113079599999999</v>
      </c>
      <c r="BY38" s="31">
        <f t="shared" si="96"/>
        <v>39.774000000000001</v>
      </c>
      <c r="BZ38" s="31">
        <f t="shared" si="96"/>
        <v>1.8113079599999999</v>
      </c>
      <c r="CA38" s="31">
        <f t="shared" si="96"/>
        <v>39.774000000000001</v>
      </c>
      <c r="CB38" s="31">
        <f t="shared" si="96"/>
        <v>1.8113079599999999</v>
      </c>
      <c r="CC38" s="31">
        <f t="shared" si="96"/>
        <v>39.774000000000001</v>
      </c>
      <c r="CD38" s="31">
        <f t="shared" si="96"/>
        <v>1.8383542799999999</v>
      </c>
      <c r="CE38" s="31">
        <f t="shared" si="96"/>
        <v>39.774000000000001</v>
      </c>
      <c r="CF38" s="31">
        <f t="shared" si="96"/>
        <v>1.8383542799999999</v>
      </c>
      <c r="CG38" s="31">
        <f t="shared" si="96"/>
        <v>39.774000000000001</v>
      </c>
      <c r="CH38" s="31">
        <f t="shared" si="96"/>
        <v>1.8383542799999999</v>
      </c>
      <c r="CI38" s="31">
        <f t="shared" si="96"/>
        <v>39.774000000000001</v>
      </c>
      <c r="CJ38" s="31">
        <f t="shared" si="96"/>
        <v>1.8383542799999999</v>
      </c>
      <c r="CK38" s="31">
        <f t="shared" si="96"/>
        <v>39.774000000000001</v>
      </c>
      <c r="CL38" s="31">
        <f t="shared" si="96"/>
        <v>1.8383542799999999</v>
      </c>
      <c r="CM38" s="31">
        <f t="shared" si="96"/>
        <v>39.774000000000001</v>
      </c>
      <c r="CN38" s="31">
        <f t="shared" si="96"/>
        <v>1.8383542799999999</v>
      </c>
      <c r="CO38" s="31">
        <f t="shared" si="96"/>
        <v>39.774000000000001</v>
      </c>
      <c r="CP38" s="31">
        <f t="shared" si="96"/>
        <v>1.8383542799999999</v>
      </c>
      <c r="CQ38" s="31">
        <f t="shared" si="96"/>
        <v>39.774000000000001</v>
      </c>
      <c r="CR38" s="31">
        <f t="shared" si="96"/>
        <v>1.8383542799999999</v>
      </c>
      <c r="CS38" s="31">
        <f t="shared" si="96"/>
        <v>39.774000000000001</v>
      </c>
      <c r="CT38" s="31">
        <f t="shared" si="96"/>
        <v>1.8383542799999999</v>
      </c>
      <c r="CU38" s="31"/>
      <c r="CV38" s="109"/>
      <c r="CW38" s="31">
        <f t="shared" ref="CW38:DT38" si="97">SUM(CW39:CW40)</f>
        <v>39.774000000000001</v>
      </c>
      <c r="CX38" s="31">
        <f t="shared" si="97"/>
        <v>1.8383542799999999</v>
      </c>
      <c r="CY38" s="31">
        <f t="shared" si="97"/>
        <v>39.774000000000001</v>
      </c>
      <c r="CZ38" s="74">
        <f t="shared" si="97"/>
        <v>1.8383542799999999</v>
      </c>
      <c r="DA38" s="66">
        <f t="shared" si="97"/>
        <v>39.774000000000001</v>
      </c>
      <c r="DB38" s="31">
        <f t="shared" si="97"/>
        <v>1.8383542799999999</v>
      </c>
      <c r="DC38" s="31">
        <f t="shared" si="97"/>
        <v>39.774000000000001</v>
      </c>
      <c r="DD38" s="31">
        <f t="shared" si="97"/>
        <v>1.8661960800000001</v>
      </c>
      <c r="DE38" s="31">
        <f t="shared" si="97"/>
        <v>39.774000000000001</v>
      </c>
      <c r="DF38" s="31">
        <f t="shared" si="97"/>
        <v>1.8661960800000001</v>
      </c>
      <c r="DG38" s="31">
        <f t="shared" si="97"/>
        <v>39.774000000000001</v>
      </c>
      <c r="DH38" s="31">
        <f t="shared" si="97"/>
        <v>1.8661960800000001</v>
      </c>
      <c r="DI38" s="31">
        <f t="shared" si="97"/>
        <v>39.774000000000001</v>
      </c>
      <c r="DJ38" s="31">
        <f t="shared" si="97"/>
        <v>1.8661960800000001</v>
      </c>
      <c r="DK38" s="31">
        <f t="shared" si="97"/>
        <v>39.774000000000001</v>
      </c>
      <c r="DL38" s="31">
        <f t="shared" si="97"/>
        <v>1.8661960800000001</v>
      </c>
      <c r="DM38" s="31">
        <f t="shared" si="97"/>
        <v>39.774000000000001</v>
      </c>
      <c r="DN38" s="31">
        <f t="shared" si="97"/>
        <v>1.8661960800000001</v>
      </c>
      <c r="DO38" s="31">
        <f t="shared" si="97"/>
        <v>39.774000000000001</v>
      </c>
      <c r="DP38" s="31">
        <f t="shared" si="97"/>
        <v>1.8661960800000001</v>
      </c>
      <c r="DQ38" s="31">
        <f t="shared" si="97"/>
        <v>39.774000000000001</v>
      </c>
      <c r="DR38" s="31">
        <f t="shared" si="97"/>
        <v>1.8661960800000001</v>
      </c>
      <c r="DS38" s="31">
        <f t="shared" si="97"/>
        <v>39.774000000000001</v>
      </c>
      <c r="DT38" s="31">
        <f t="shared" si="97"/>
        <v>1.8661960800000001</v>
      </c>
      <c r="DU38" s="31"/>
      <c r="DV38" s="109"/>
      <c r="DW38" s="31">
        <f t="shared" ref="DW38:ET38" si="98">SUM(DW39:DW40)</f>
        <v>39.774000000000001</v>
      </c>
      <c r="DX38" s="31">
        <f t="shared" si="98"/>
        <v>1.8661960800000001</v>
      </c>
      <c r="DY38" s="31">
        <f t="shared" si="98"/>
        <v>39.774000000000001</v>
      </c>
      <c r="DZ38" s="31">
        <f t="shared" si="98"/>
        <v>1.8661960800000001</v>
      </c>
      <c r="EA38" s="31">
        <f t="shared" si="98"/>
        <v>72.919000000000011</v>
      </c>
      <c r="EB38" s="31">
        <f t="shared" si="98"/>
        <v>2.8572315800000001</v>
      </c>
      <c r="EC38" s="31">
        <f t="shared" si="98"/>
        <v>72.919000000000011</v>
      </c>
      <c r="ED38" s="31">
        <f t="shared" si="98"/>
        <v>2.8999886300000002</v>
      </c>
      <c r="EE38" s="31">
        <f t="shared" si="98"/>
        <v>72.919000000000011</v>
      </c>
      <c r="EF38" s="31">
        <f t="shared" si="98"/>
        <v>2.8999886300000002</v>
      </c>
      <c r="EG38" s="31">
        <f t="shared" si="98"/>
        <v>72.919000000000011</v>
      </c>
      <c r="EH38" s="31">
        <f t="shared" si="98"/>
        <v>2.8999886300000002</v>
      </c>
      <c r="EI38" s="31">
        <f t="shared" si="98"/>
        <v>72.919000000000011</v>
      </c>
      <c r="EJ38" s="31">
        <f t="shared" si="98"/>
        <v>2.8999886300000002</v>
      </c>
      <c r="EK38" s="31">
        <f t="shared" si="98"/>
        <v>72.919000000000011</v>
      </c>
      <c r="EL38" s="31">
        <f t="shared" si="98"/>
        <v>2.8999886300000002</v>
      </c>
      <c r="EM38" s="31">
        <f t="shared" si="98"/>
        <v>72.919000000000011</v>
      </c>
      <c r="EN38" s="31">
        <f t="shared" si="98"/>
        <v>2.8999886300000002</v>
      </c>
      <c r="EO38" s="31">
        <f t="shared" si="98"/>
        <v>72.919000000000011</v>
      </c>
      <c r="EP38" s="31">
        <f t="shared" si="98"/>
        <v>2.8999886300000002</v>
      </c>
      <c r="EQ38" s="31">
        <f t="shared" si="98"/>
        <v>72.919000000000011</v>
      </c>
      <c r="ER38" s="31">
        <f t="shared" si="98"/>
        <v>2.8999886300000002</v>
      </c>
      <c r="ES38" s="31">
        <f t="shared" si="98"/>
        <v>72.919000000000011</v>
      </c>
      <c r="ET38" s="31">
        <f t="shared" si="98"/>
        <v>2.8999886300000002</v>
      </c>
      <c r="EU38" s="31"/>
      <c r="EV38" s="109"/>
      <c r="EW38" s="60" t="e">
        <f>SUM(AE38,AG38,AI38,AK38,AM38,AO38,AQ38,AS38,AW38,AY38,BA38,BC38,BE38,BG38,BI38,BK38,BM38,BO38,BQ38,BS38,BW38,BY38,CA38,CC38,CE38,CG38,CI38,CK38,CM38,CO38,CQ38,CS38,CW38,CY38,DA38,DC38,DE38,DG38,DI38,DK38,DM38,DO38,DQ38,DS38,DW38,DY38,EA38,EC38,EE38,EG38,EI38,EK38,EM38,EO38,EQ38,ES38,#REF!,#REF!,#REF!,#REF!,#REF!,#REF!,#REF!,#REF!,#REF!,#REF!,#REF!,#REF!,#REF!,#REF!,#REF!,#REF!,#REF!,#REF!,#REF!,#REF!,#REF!,#REF!,#REF!,#REF!,#REF!,#REF!,#REF!,#REF!,#REF!,#REF!,#REF!,#REF!,#REF!,#REF!,AC38,AA38,Y38,W38,S38,Q38,O38,M38,K38,I38,G38,E38)</f>
        <v>#REF!</v>
      </c>
      <c r="EX38" s="61" t="e">
        <f>SUM(AF38,AH38,AJ38,AL38,AN38,AP38,AR38,AT38,AX38,AZ38,BB38,BD38,BF38,BH38,BJ38,BL38,BN38,BP38,BR38,BT38,BX38,BZ38,CB38,CD38,CF38,CH38,CJ38,CL38,CN38,CP38,CR38,CT38,CX38,CZ38,DB38,DD38,DF38,DH38,DJ38,DL38,DN38,DP38,DR38,DT38,DX38,DZ38,EB38,ED38,EF38,EH38,EJ38,EL38,EN38,EP38,ER38,ET38,#REF!,#REF!,#REF!,#REF!,#REF!,#REF!,#REF!,#REF!,#REF!,#REF!,#REF!,#REF!,#REF!,#REF!,#REF!,#REF!,#REF!,#REF!,#REF!,#REF!,#REF!,#REF!,#REF!,#REF!,#REF!,#REF!,#REF!,#REF!,#REF!,#REF!,#REF!,#REF!,#REF!,#REF!,AD38,AB38,Z38,X38,T38,R38,P38,N38,L38,J38,H38,F38)</f>
        <v>#REF!</v>
      </c>
      <c r="EY38" s="34"/>
      <c r="FB38" s="38" t="s">
        <v>54</v>
      </c>
      <c r="FC38" s="39" t="s">
        <v>55</v>
      </c>
      <c r="FD38" s="39" t="s">
        <v>94</v>
      </c>
      <c r="FE38" s="39" t="s">
        <v>93</v>
      </c>
      <c r="FF38" s="39" t="s">
        <v>56</v>
      </c>
      <c r="FG38" s="39" t="s">
        <v>127</v>
      </c>
    </row>
    <row r="39" spans="1:168" ht="15.75" thickBot="1">
      <c r="A39" s="19"/>
      <c r="B39" s="2" t="s">
        <v>116</v>
      </c>
      <c r="C39" s="2"/>
      <c r="D39" s="109">
        <v>0</v>
      </c>
      <c r="E39" s="54"/>
      <c r="F39" s="54">
        <f>E39*FC11</f>
        <v>0</v>
      </c>
      <c r="G39" s="54"/>
      <c r="H39" s="54">
        <f>G39*FC11</f>
        <v>0</v>
      </c>
      <c r="I39" s="54"/>
      <c r="J39" s="54">
        <f>I39*FC11</f>
        <v>0</v>
      </c>
      <c r="K39" s="54"/>
      <c r="L39" s="54">
        <f>K39*FC11</f>
        <v>0</v>
      </c>
      <c r="M39" s="54"/>
      <c r="N39" s="54">
        <f>M39*FC11</f>
        <v>0</v>
      </c>
      <c r="O39" s="54">
        <v>10</v>
      </c>
      <c r="P39" s="54">
        <f>O39*FC11</f>
        <v>0.44869999999999999</v>
      </c>
      <c r="Q39" s="54">
        <v>10</v>
      </c>
      <c r="R39" s="54">
        <f>Q39*FC11</f>
        <v>0.44869999999999999</v>
      </c>
      <c r="S39" s="54">
        <v>10</v>
      </c>
      <c r="T39" s="54">
        <f>S39*FC11</f>
        <v>0.44869999999999999</v>
      </c>
      <c r="U39" s="54">
        <f>FD23*D39</f>
        <v>0</v>
      </c>
      <c r="V39" s="109">
        <v>0</v>
      </c>
      <c r="W39" s="54">
        <v>10</v>
      </c>
      <c r="X39" s="54">
        <f>W39*FC11</f>
        <v>0.44869999999999999</v>
      </c>
      <c r="Y39" s="54">
        <v>10</v>
      </c>
      <c r="Z39" s="54">
        <f>Y39*FC11</f>
        <v>0.44869999999999999</v>
      </c>
      <c r="AA39" s="54">
        <v>10</v>
      </c>
      <c r="AB39" s="54">
        <f>AA39*FC11</f>
        <v>0.44869999999999999</v>
      </c>
      <c r="AC39" s="54">
        <v>10</v>
      </c>
      <c r="AD39" s="54">
        <f>AC39*FC11</f>
        <v>0.44869999999999999</v>
      </c>
      <c r="AE39" s="37">
        <v>10</v>
      </c>
      <c r="AF39" s="35">
        <f>AE39*FC11</f>
        <v>0.44869999999999999</v>
      </c>
      <c r="AG39" s="37">
        <v>10</v>
      </c>
      <c r="AH39" s="73">
        <f>AG39*FC11</f>
        <v>0.44869999999999999</v>
      </c>
      <c r="AI39" s="68">
        <f>132.58*0.3</f>
        <v>39.774000000000001</v>
      </c>
      <c r="AJ39" s="35">
        <f>AI39*FC11</f>
        <v>1.7846593800000001</v>
      </c>
      <c r="AK39" s="37">
        <f>132.58*0.3</f>
        <v>39.774000000000001</v>
      </c>
      <c r="AL39" s="2">
        <f>AK39*FC11</f>
        <v>1.7846593800000001</v>
      </c>
      <c r="AM39" s="37">
        <f>132.58*0.3</f>
        <v>39.774000000000001</v>
      </c>
      <c r="AN39" s="2">
        <f>AM39*FC11</f>
        <v>1.7846593800000001</v>
      </c>
      <c r="AO39" s="37">
        <f>132.58*0.3</f>
        <v>39.774000000000001</v>
      </c>
      <c r="AP39" s="2">
        <f>AO39*FC11</f>
        <v>1.7846593800000001</v>
      </c>
      <c r="AQ39" s="37">
        <f>132.58*0.3</f>
        <v>39.774000000000001</v>
      </c>
      <c r="AR39" s="2">
        <f>AQ39*FC11</f>
        <v>1.7846593800000001</v>
      </c>
      <c r="AS39" s="37">
        <f>132.58*0.3</f>
        <v>39.774000000000001</v>
      </c>
      <c r="AT39" s="2">
        <f>AS39*FC11</f>
        <v>1.7846593800000001</v>
      </c>
      <c r="AU39" s="2">
        <f>V39*FE23</f>
        <v>0</v>
      </c>
      <c r="AV39" s="109">
        <v>0</v>
      </c>
      <c r="AW39" s="37">
        <f>132.58*0.3</f>
        <v>39.774000000000001</v>
      </c>
      <c r="AX39" s="2">
        <f>AW39*FC11</f>
        <v>1.7846593800000001</v>
      </c>
      <c r="AY39" s="37">
        <f>132.58*0.3</f>
        <v>39.774000000000001</v>
      </c>
      <c r="AZ39" s="2">
        <f>AY39*FC11</f>
        <v>1.7846593800000001</v>
      </c>
      <c r="BA39" s="37">
        <f>132.58*0.3</f>
        <v>39.774000000000001</v>
      </c>
      <c r="BB39" s="2">
        <f>BA39*FC11</f>
        <v>1.7846593800000001</v>
      </c>
      <c r="BC39" s="37">
        <f>132.58*0.3</f>
        <v>39.774000000000001</v>
      </c>
      <c r="BD39" s="2">
        <f>BC39*FD11</f>
        <v>1.8113079599999999</v>
      </c>
      <c r="BE39" s="37">
        <f>132.58*0.3</f>
        <v>39.774000000000001</v>
      </c>
      <c r="BF39" s="2">
        <f>BE39*FD11</f>
        <v>1.8113079599999999</v>
      </c>
      <c r="BG39" s="37">
        <f>132.58*0.3</f>
        <v>39.774000000000001</v>
      </c>
      <c r="BH39" s="2">
        <f>BG39*FD11</f>
        <v>1.8113079599999999</v>
      </c>
      <c r="BI39" s="68">
        <f>132.58*0.3</f>
        <v>39.774000000000001</v>
      </c>
      <c r="BJ39" s="2">
        <f>BI39*FD11</f>
        <v>1.8113079599999999</v>
      </c>
      <c r="BK39" s="37">
        <f>132.58*0.3</f>
        <v>39.774000000000001</v>
      </c>
      <c r="BL39" s="2">
        <f>BK39*FD11</f>
        <v>1.8113079599999999</v>
      </c>
      <c r="BM39" s="37">
        <f>132.58*0.3</f>
        <v>39.774000000000001</v>
      </c>
      <c r="BN39" s="2">
        <f>BM39*FD11</f>
        <v>1.8113079599999999</v>
      </c>
      <c r="BO39" s="37">
        <f>132.58*0.3</f>
        <v>39.774000000000001</v>
      </c>
      <c r="BP39" s="2">
        <f>BO39*FD11</f>
        <v>1.8113079599999999</v>
      </c>
      <c r="BQ39" s="37">
        <f>132.58*0.3</f>
        <v>39.774000000000001</v>
      </c>
      <c r="BR39" s="2">
        <f>BQ39*FD11</f>
        <v>1.8113079599999999</v>
      </c>
      <c r="BS39" s="37">
        <f>132.58*0.3</f>
        <v>39.774000000000001</v>
      </c>
      <c r="BT39" s="2">
        <f>BS39*FD11</f>
        <v>1.8113079599999999</v>
      </c>
      <c r="BU39" s="2">
        <f>AV39*FF23</f>
        <v>0</v>
      </c>
      <c r="BV39" s="109">
        <v>0</v>
      </c>
      <c r="BW39" s="37">
        <f>132.58*0.3</f>
        <v>39.774000000000001</v>
      </c>
      <c r="BX39" s="2">
        <f>BW39*FD11</f>
        <v>1.8113079599999999</v>
      </c>
      <c r="BY39" s="37">
        <f>132.58*0.3</f>
        <v>39.774000000000001</v>
      </c>
      <c r="BZ39" s="2">
        <f>BY39*FD11</f>
        <v>1.8113079599999999</v>
      </c>
      <c r="CA39" s="37">
        <f>132.58*0.3</f>
        <v>39.774000000000001</v>
      </c>
      <c r="CB39" s="2">
        <f>CA39*FD11</f>
        <v>1.8113079599999999</v>
      </c>
      <c r="CC39" s="37">
        <f>132.58*0.3</f>
        <v>39.774000000000001</v>
      </c>
      <c r="CD39" s="2">
        <f>CC39*FE11</f>
        <v>1.8383542799999999</v>
      </c>
      <c r="CE39" s="37">
        <f>132.58*0.3</f>
        <v>39.774000000000001</v>
      </c>
      <c r="CF39" s="2">
        <f>CE39*FE11</f>
        <v>1.8383542799999999</v>
      </c>
      <c r="CG39" s="37">
        <f>132.58*0.3</f>
        <v>39.774000000000001</v>
      </c>
      <c r="CH39" s="2">
        <f>CG39*FE11</f>
        <v>1.8383542799999999</v>
      </c>
      <c r="CI39" s="37">
        <f>132.58*0.3</f>
        <v>39.774000000000001</v>
      </c>
      <c r="CJ39" s="2">
        <f>CI39*FE11</f>
        <v>1.8383542799999999</v>
      </c>
      <c r="CK39" s="37">
        <f>132.58*0.3</f>
        <v>39.774000000000001</v>
      </c>
      <c r="CL39" s="2">
        <f>CK39*FE11</f>
        <v>1.8383542799999999</v>
      </c>
      <c r="CM39" s="37">
        <f>132.58*0.3</f>
        <v>39.774000000000001</v>
      </c>
      <c r="CN39" s="2">
        <f>CM39*FE11</f>
        <v>1.8383542799999999</v>
      </c>
      <c r="CO39" s="37">
        <f>132.58*0.3</f>
        <v>39.774000000000001</v>
      </c>
      <c r="CP39" s="2">
        <f>CO39*FE11</f>
        <v>1.8383542799999999</v>
      </c>
      <c r="CQ39" s="37">
        <f>132.58*0.3</f>
        <v>39.774000000000001</v>
      </c>
      <c r="CR39" s="2">
        <f>CQ39*FE11</f>
        <v>1.8383542799999999</v>
      </c>
      <c r="CS39" s="37">
        <f>132.58*0.3</f>
        <v>39.774000000000001</v>
      </c>
      <c r="CT39" s="2">
        <f>CS39*FE11</f>
        <v>1.8383542799999999</v>
      </c>
      <c r="CU39" s="2">
        <f>BV39*FG23</f>
        <v>0</v>
      </c>
      <c r="CV39" s="109">
        <v>0</v>
      </c>
      <c r="CW39" s="37">
        <f>132.58*0.3</f>
        <v>39.774000000000001</v>
      </c>
      <c r="CX39" s="2">
        <f>CW39*FE11</f>
        <v>1.8383542799999999</v>
      </c>
      <c r="CY39" s="37">
        <f>132.58*0.3</f>
        <v>39.774000000000001</v>
      </c>
      <c r="CZ39" s="77">
        <f>CY39*FE11</f>
        <v>1.8383542799999999</v>
      </c>
      <c r="DA39" s="68">
        <f>132.58*0.3</f>
        <v>39.774000000000001</v>
      </c>
      <c r="DB39" s="2">
        <f>DA39*FE11</f>
        <v>1.8383542799999999</v>
      </c>
      <c r="DC39" s="37">
        <f>132.58*0.3</f>
        <v>39.774000000000001</v>
      </c>
      <c r="DD39" s="2">
        <f>DC39*FF11</f>
        <v>1.8661960800000001</v>
      </c>
      <c r="DE39" s="37">
        <f>132.58*0.3</f>
        <v>39.774000000000001</v>
      </c>
      <c r="DF39" s="2">
        <f>DE39*FF11</f>
        <v>1.8661960800000001</v>
      </c>
      <c r="DG39" s="37">
        <f>132.58*0.3</f>
        <v>39.774000000000001</v>
      </c>
      <c r="DH39" s="2">
        <f>DG39*FF11</f>
        <v>1.8661960800000001</v>
      </c>
      <c r="DI39" s="37">
        <f>132.58*0.3</f>
        <v>39.774000000000001</v>
      </c>
      <c r="DJ39" s="2">
        <f>DI39*FF11</f>
        <v>1.8661960800000001</v>
      </c>
      <c r="DK39" s="37">
        <f>132.58*0.3</f>
        <v>39.774000000000001</v>
      </c>
      <c r="DL39" s="2">
        <f>DK39*FF11</f>
        <v>1.8661960800000001</v>
      </c>
      <c r="DM39" s="37">
        <f>132.58*0.3</f>
        <v>39.774000000000001</v>
      </c>
      <c r="DN39" s="2">
        <f>DM39*FF11</f>
        <v>1.8661960800000001</v>
      </c>
      <c r="DO39" s="37">
        <f>132.58*0.3</f>
        <v>39.774000000000001</v>
      </c>
      <c r="DP39" s="2">
        <f>DO39*FF11</f>
        <v>1.8661960800000001</v>
      </c>
      <c r="DQ39" s="37">
        <f>132.58*0.3</f>
        <v>39.774000000000001</v>
      </c>
      <c r="DR39" s="2">
        <f>DQ39*FF11</f>
        <v>1.8661960800000001</v>
      </c>
      <c r="DS39" s="37">
        <f>132.58*0.3</f>
        <v>39.774000000000001</v>
      </c>
      <c r="DT39" s="2">
        <f>DS39*FF11</f>
        <v>1.8661960800000001</v>
      </c>
      <c r="DU39" s="2">
        <f>CV39*FH23</f>
        <v>0</v>
      </c>
      <c r="DV39" s="109">
        <v>0</v>
      </c>
      <c r="DW39" s="37">
        <f>132.58*0.3</f>
        <v>39.774000000000001</v>
      </c>
      <c r="DX39" s="2">
        <f>DW39*FF11</f>
        <v>1.8661960800000001</v>
      </c>
      <c r="DY39" s="37">
        <f>132.58*0.3</f>
        <v>39.774000000000001</v>
      </c>
      <c r="DZ39" s="2">
        <f>DY39*FF11</f>
        <v>1.8661960800000001</v>
      </c>
      <c r="EA39" s="37">
        <f>132.58*0.3</f>
        <v>39.774000000000001</v>
      </c>
      <c r="EB39" s="2">
        <f>EA39*FF11</f>
        <v>1.8661960800000001</v>
      </c>
      <c r="EC39" s="37">
        <f>132.58*0.3</f>
        <v>39.774000000000001</v>
      </c>
      <c r="ED39" s="2">
        <f>EC39*FG11</f>
        <v>1.89403788</v>
      </c>
      <c r="EE39" s="37">
        <f>132.58*0.3</f>
        <v>39.774000000000001</v>
      </c>
      <c r="EF39" s="2">
        <f>EE39*FG11</f>
        <v>1.89403788</v>
      </c>
      <c r="EG39" s="37">
        <f>132.58*0.3</f>
        <v>39.774000000000001</v>
      </c>
      <c r="EH39" s="2">
        <f>EG39*FG11</f>
        <v>1.89403788</v>
      </c>
      <c r="EI39" s="37">
        <f>132.58*0.3</f>
        <v>39.774000000000001</v>
      </c>
      <c r="EJ39" s="2">
        <f>EI39*FG11</f>
        <v>1.89403788</v>
      </c>
      <c r="EK39" s="37">
        <f>132.58*0.3</f>
        <v>39.774000000000001</v>
      </c>
      <c r="EL39" s="2">
        <f>EK39*FG11</f>
        <v>1.89403788</v>
      </c>
      <c r="EM39" s="37">
        <f>132.58*0.3</f>
        <v>39.774000000000001</v>
      </c>
      <c r="EN39" s="2">
        <f>EM39*FG11</f>
        <v>1.89403788</v>
      </c>
      <c r="EO39" s="37">
        <f>132.58*0.3</f>
        <v>39.774000000000001</v>
      </c>
      <c r="EP39" s="2">
        <f>EO39*FG11</f>
        <v>1.89403788</v>
      </c>
      <c r="EQ39" s="37">
        <f>132.58*0.3</f>
        <v>39.774000000000001</v>
      </c>
      <c r="ER39" s="2">
        <f>EQ39*FG11</f>
        <v>1.89403788</v>
      </c>
      <c r="ES39" s="37">
        <f>132.58*0.3</f>
        <v>39.774000000000001</v>
      </c>
      <c r="ET39" s="2">
        <f>ES39*FG11</f>
        <v>1.89403788</v>
      </c>
      <c r="EU39" s="2">
        <f>DV39*FI23</f>
        <v>0</v>
      </c>
      <c r="EV39" s="109">
        <f t="shared" ref="EV39:EV40" si="99">SUM(DV39,CV39,BV39,AV39,V39,D39)</f>
        <v>0</v>
      </c>
      <c r="EW39" s="60" t="e">
        <f>SUM(AE39,AG39,AI39,AK39,AM39,AO39,AQ39,AS39,AW39,AY39,BA39,BC39,BE39,BG39,BI39,BK39,BM39,BO39,BQ39,BS39,BW39,BY39,CA39,CC39,CE39,CG39,CI39,CK39,CM39,CO39,CQ39,CS39,CW39,CY39,DA39,DC39,DE39,DG39,DI39,DK39,DM39,DO39,DQ39,DS39,DW39,DY39,EA39,EC39,EE39,EG39,EI39,EK39,EM39,EO39,EQ39,ES39,#REF!,#REF!,#REF!,#REF!,#REF!,#REF!,#REF!,#REF!,#REF!,#REF!,#REF!,#REF!,#REF!,#REF!,#REF!,#REF!,#REF!,#REF!,#REF!,#REF!,#REF!,#REF!,#REF!,#REF!,#REF!,#REF!,#REF!,#REF!,#REF!,#REF!,#REF!,#REF!,#REF!,#REF!,AC39,AA39,Y39,W39,S39,Q39,O39,M39,K39,I39,G39,E39)</f>
        <v>#REF!</v>
      </c>
      <c r="EX39" s="61" t="e">
        <f>SUM(AF39,AH39,AJ39,AL39,AN39,AP39,AR39,AT39,AX39,AZ39,BB39,BD39,BF39,BH39,BJ39,BL39,BN39,BP39,BR39,BT39,BX39,BZ39,CB39,CD39,CF39,CH39,CJ39,CL39,CN39,CP39,CR39,CT39,CX39,CZ39,DB39,DD39,DF39,DH39,DJ39,DL39,DN39,DP39,DR39,DT39,DX39,DZ39,EB39,ED39,EF39,EH39,EJ39,EL39,EN39,EP39,ER39,ET39,#REF!,#REF!,#REF!,#REF!,#REF!,#REF!,#REF!,#REF!,#REF!,#REF!,#REF!,#REF!,#REF!,#REF!,#REF!,#REF!,#REF!,#REF!,#REF!,#REF!,#REF!,#REF!,#REF!,#REF!,#REF!,#REF!,#REF!,#REF!,#REF!,#REF!,#REF!,#REF!,#REF!,#REF!,AD39,AB39,Z39,X39,T39,R39,P39,N39,L39,J39,H39,F39)</f>
        <v>#REF!</v>
      </c>
      <c r="EY39" s="34">
        <f t="shared" si="69"/>
        <v>0</v>
      </c>
      <c r="FB39" s="40" t="s">
        <v>57</v>
      </c>
      <c r="FC39" s="41" t="s">
        <v>58</v>
      </c>
      <c r="FD39" s="42">
        <v>100</v>
      </c>
      <c r="FE39" s="42">
        <f>FD39*0.9</f>
        <v>90</v>
      </c>
      <c r="FF39" s="43">
        <v>180000</v>
      </c>
      <c r="FG39" s="42">
        <f t="shared" ref="FG39:FG56" si="100">FF39*0.9</f>
        <v>162000</v>
      </c>
    </row>
    <row r="40" spans="1:168" ht="15.75" thickBot="1">
      <c r="A40" s="19"/>
      <c r="B40" s="2" t="s">
        <v>119</v>
      </c>
      <c r="C40" s="2"/>
      <c r="D40" s="109">
        <v>0.4</v>
      </c>
      <c r="E40" s="54"/>
      <c r="F40" s="1">
        <f>E40*FC13</f>
        <v>0</v>
      </c>
      <c r="G40" s="54"/>
      <c r="H40" s="1">
        <f>G40*FC13</f>
        <v>0</v>
      </c>
      <c r="I40" s="54"/>
      <c r="J40" s="1">
        <f>I40*FC13</f>
        <v>0</v>
      </c>
      <c r="K40" s="54">
        <v>0</v>
      </c>
      <c r="L40" s="1">
        <f>K40*FC13</f>
        <v>0</v>
      </c>
      <c r="M40" s="54">
        <v>0</v>
      </c>
      <c r="N40" s="1">
        <f>M40*FC13</f>
        <v>0</v>
      </c>
      <c r="O40" s="54">
        <v>0</v>
      </c>
      <c r="P40" s="1">
        <f>O40*FC13</f>
        <v>0</v>
      </c>
      <c r="Q40" s="54">
        <v>0</v>
      </c>
      <c r="R40" s="1">
        <f>Q40*FC13</f>
        <v>0</v>
      </c>
      <c r="S40" s="54">
        <v>0</v>
      </c>
      <c r="T40" s="1">
        <f>S40*FC13</f>
        <v>0</v>
      </c>
      <c r="U40" s="54">
        <f>D40*FG43/1000</f>
        <v>38.880000000000003</v>
      </c>
      <c r="V40" s="109">
        <v>0.6</v>
      </c>
      <c r="W40" s="54">
        <v>0</v>
      </c>
      <c r="X40" s="1">
        <f>W40*FC13</f>
        <v>0</v>
      </c>
      <c r="Y40" s="54">
        <v>0</v>
      </c>
      <c r="Z40" s="1">
        <f>Y40*FC13</f>
        <v>0</v>
      </c>
      <c r="AA40" s="54"/>
      <c r="AB40" s="1">
        <f>AA40*FC13</f>
        <v>0</v>
      </c>
      <c r="AC40" s="54"/>
      <c r="AD40" s="1">
        <f>AC40*FC13</f>
        <v>0</v>
      </c>
      <c r="AE40" s="37">
        <v>0</v>
      </c>
      <c r="AF40" s="35">
        <f>AE40*FC13</f>
        <v>0</v>
      </c>
      <c r="AG40" s="2"/>
      <c r="AH40" s="73">
        <f>AG40*FC13</f>
        <v>0</v>
      </c>
      <c r="AI40" s="67"/>
      <c r="AJ40" s="35">
        <f>AI40*FC13</f>
        <v>0</v>
      </c>
      <c r="AK40" s="2"/>
      <c r="AL40" s="2">
        <f>AK40*FC13</f>
        <v>0</v>
      </c>
      <c r="AM40" s="2"/>
      <c r="AN40" s="2">
        <f>AM40*FC13</f>
        <v>0</v>
      </c>
      <c r="AO40" s="2"/>
      <c r="AP40" s="2">
        <f>AO40*FC13</f>
        <v>0</v>
      </c>
      <c r="AQ40" s="2"/>
      <c r="AR40" s="2">
        <f>AQ40*FC13</f>
        <v>0</v>
      </c>
      <c r="AS40" s="2"/>
      <c r="AT40" s="2">
        <f>AS40*FC13</f>
        <v>0</v>
      </c>
      <c r="AU40" s="2">
        <f>V40*FG43/1000</f>
        <v>58.32</v>
      </c>
      <c r="AV40" s="109">
        <v>0.8</v>
      </c>
      <c r="AW40" s="2"/>
      <c r="AX40" s="2">
        <f>AW40*FC13</f>
        <v>0</v>
      </c>
      <c r="AY40" s="2"/>
      <c r="AZ40" s="2">
        <f>AY40*FC13</f>
        <v>0</v>
      </c>
      <c r="BA40" s="2"/>
      <c r="BB40" s="2">
        <f>BA40*FC13</f>
        <v>0</v>
      </c>
      <c r="BC40" s="2"/>
      <c r="BD40" s="2">
        <f>BC40*FD13</f>
        <v>0</v>
      </c>
      <c r="BE40" s="2"/>
      <c r="BF40" s="2">
        <f>BE40*FD13</f>
        <v>0</v>
      </c>
      <c r="BG40" s="2"/>
      <c r="BH40" s="2">
        <f>BG40*FD13</f>
        <v>0</v>
      </c>
      <c r="BI40" s="67"/>
      <c r="BJ40" s="2">
        <f>BI40*FD13</f>
        <v>0</v>
      </c>
      <c r="BK40" s="2"/>
      <c r="BL40" s="2">
        <f>BK40*FD13</f>
        <v>0</v>
      </c>
      <c r="BM40" s="2"/>
      <c r="BN40" s="2">
        <f>BM40*FD13</f>
        <v>0</v>
      </c>
      <c r="BO40" s="2"/>
      <c r="BP40" s="2">
        <f>BO40*FD13</f>
        <v>0</v>
      </c>
      <c r="BQ40" s="2"/>
      <c r="BR40" s="2">
        <f>BQ40*FD13</f>
        <v>0</v>
      </c>
      <c r="BS40" s="2"/>
      <c r="BT40" s="2">
        <f>BS40*FD13</f>
        <v>0</v>
      </c>
      <c r="BU40" s="2">
        <f>AV40*FG43/1000</f>
        <v>77.760000000000005</v>
      </c>
      <c r="BV40" s="109">
        <v>0.8</v>
      </c>
      <c r="BW40" s="2"/>
      <c r="BX40" s="2">
        <f>BW40*FD13</f>
        <v>0</v>
      </c>
      <c r="BY40" s="2"/>
      <c r="BZ40" s="2">
        <f>BY40*FD13</f>
        <v>0</v>
      </c>
      <c r="CA40" s="2"/>
      <c r="CB40" s="2">
        <f>CA40*FD13</f>
        <v>0</v>
      </c>
      <c r="CC40" s="2"/>
      <c r="CD40" s="2">
        <f>CC40*FE13</f>
        <v>0</v>
      </c>
      <c r="CE40" s="2"/>
      <c r="CF40" s="2">
        <f>CE40*FE13</f>
        <v>0</v>
      </c>
      <c r="CG40" s="2"/>
      <c r="CH40" s="2">
        <f>CG40*FE13</f>
        <v>0</v>
      </c>
      <c r="CI40" s="2"/>
      <c r="CJ40" s="2">
        <f>CI40*FE13</f>
        <v>0</v>
      </c>
      <c r="CK40" s="2"/>
      <c r="CL40" s="2">
        <f>CK40*FE13</f>
        <v>0</v>
      </c>
      <c r="CM40" s="2"/>
      <c r="CN40" s="2">
        <f>CM40*FE13</f>
        <v>0</v>
      </c>
      <c r="CO40" s="2"/>
      <c r="CP40" s="2">
        <f>CO40*FE13</f>
        <v>0</v>
      </c>
      <c r="CQ40" s="2"/>
      <c r="CR40" s="2">
        <f>CQ40*FE13</f>
        <v>0</v>
      </c>
      <c r="CS40" s="2"/>
      <c r="CT40" s="2">
        <f>CS40*FE13</f>
        <v>0</v>
      </c>
      <c r="CU40" s="2">
        <f>BV40*FG43/1000</f>
        <v>77.760000000000005</v>
      </c>
      <c r="CV40" s="109">
        <v>0.8</v>
      </c>
      <c r="CW40" s="2"/>
      <c r="CX40" s="2">
        <f>CW40*FE13</f>
        <v>0</v>
      </c>
      <c r="CY40" s="2"/>
      <c r="CZ40" s="77">
        <f>CY40*FE13</f>
        <v>0</v>
      </c>
      <c r="DA40" s="67"/>
      <c r="DB40" s="2">
        <f>DA40*FE13</f>
        <v>0</v>
      </c>
      <c r="DC40" s="2"/>
      <c r="DD40" s="2">
        <f>DC40*FF13</f>
        <v>0</v>
      </c>
      <c r="DE40" s="2"/>
      <c r="DF40" s="2">
        <f>DE40*FF13</f>
        <v>0</v>
      </c>
      <c r="DG40" s="2"/>
      <c r="DH40" s="2">
        <f>DG40*FF13</f>
        <v>0</v>
      </c>
      <c r="DI40" s="2"/>
      <c r="DJ40" s="2">
        <f>DI40*FF13</f>
        <v>0</v>
      </c>
      <c r="DK40" s="2"/>
      <c r="DL40" s="2">
        <f>DK40*FF13</f>
        <v>0</v>
      </c>
      <c r="DM40" s="2"/>
      <c r="DN40" s="2">
        <f>DM40*FF13</f>
        <v>0</v>
      </c>
      <c r="DO40" s="2"/>
      <c r="DP40" s="2">
        <f>DO40*FF13</f>
        <v>0</v>
      </c>
      <c r="DQ40" s="2"/>
      <c r="DR40" s="2">
        <f>DQ40*FF13</f>
        <v>0</v>
      </c>
      <c r="DS40" s="2"/>
      <c r="DT40" s="2">
        <f>DS40*FF13</f>
        <v>0</v>
      </c>
      <c r="DU40" s="2">
        <f>CV40*FG43/1000</f>
        <v>77.760000000000005</v>
      </c>
      <c r="DV40" s="109">
        <v>0.8</v>
      </c>
      <c r="DW40" s="2"/>
      <c r="DX40" s="2">
        <f>DW40*FF13</f>
        <v>0</v>
      </c>
      <c r="DY40" s="2"/>
      <c r="DZ40" s="2">
        <f>DY40*FF13</f>
        <v>0</v>
      </c>
      <c r="EA40" s="37">
        <f>132.58*0.25</f>
        <v>33.145000000000003</v>
      </c>
      <c r="EB40" s="2">
        <f>EA40*FF13</f>
        <v>0.99103550000000007</v>
      </c>
      <c r="EC40" s="37">
        <f>132.58*0.25</f>
        <v>33.145000000000003</v>
      </c>
      <c r="ED40" s="2">
        <f>EC40*FG13</f>
        <v>1.0059507500000002</v>
      </c>
      <c r="EE40" s="37">
        <f>132.58*0.25</f>
        <v>33.145000000000003</v>
      </c>
      <c r="EF40" s="2">
        <f>EE40*FG13</f>
        <v>1.0059507500000002</v>
      </c>
      <c r="EG40" s="37">
        <f>132.58*0.25</f>
        <v>33.145000000000003</v>
      </c>
      <c r="EH40" s="2">
        <f>EG40*FG13</f>
        <v>1.0059507500000002</v>
      </c>
      <c r="EI40" s="37">
        <f>132.58*0.25</f>
        <v>33.145000000000003</v>
      </c>
      <c r="EJ40" s="2">
        <f>EI40*FG13</f>
        <v>1.0059507500000002</v>
      </c>
      <c r="EK40" s="37">
        <f>132.58*0.25</f>
        <v>33.145000000000003</v>
      </c>
      <c r="EL40" s="2">
        <f>EK40*FG13</f>
        <v>1.0059507500000002</v>
      </c>
      <c r="EM40" s="37">
        <f>132.58*0.25</f>
        <v>33.145000000000003</v>
      </c>
      <c r="EN40" s="2">
        <f>EM40*FG13</f>
        <v>1.0059507500000002</v>
      </c>
      <c r="EO40" s="37">
        <f>132.58*0.25</f>
        <v>33.145000000000003</v>
      </c>
      <c r="EP40" s="2">
        <f>EO40*FG13</f>
        <v>1.0059507500000002</v>
      </c>
      <c r="EQ40" s="37">
        <f>132.58*0.25</f>
        <v>33.145000000000003</v>
      </c>
      <c r="ER40" s="2">
        <f>EQ40*FG13</f>
        <v>1.0059507500000002</v>
      </c>
      <c r="ES40" s="37">
        <f>132.58*0.25</f>
        <v>33.145000000000003</v>
      </c>
      <c r="ET40" s="2">
        <f>ES40*FG13</f>
        <v>1.0059507500000002</v>
      </c>
      <c r="EU40" s="2">
        <f>DV40*FG43/1000</f>
        <v>77.760000000000005</v>
      </c>
      <c r="EV40" s="109">
        <f t="shared" si="99"/>
        <v>4.2</v>
      </c>
      <c r="EW40" s="60" t="e">
        <f>SUM(AE40,AG40,AI40,AK40,AM40,AO40,AQ40,AS40,AW40,AY40,BA40,BC40,BE40,BG40,BI40,BK40,BM40,BO40,BQ40,BS40,BW40,BY40,CA40,CC40,CE40,CG40,CI40,CK40,CM40,CO40,CQ40,CS40,CW40,CY40,DA40,DC40,DE40,DG40,DI40,DK40,DM40,DO40,DQ40,DS40,DW40,DY40,EA40,EC40,EE40,EG40,EI40,EK40,EM40,EO40,EQ40,ES40,#REF!,#REF!,#REF!,#REF!,#REF!,#REF!,#REF!,#REF!,#REF!,#REF!,#REF!,#REF!,#REF!,#REF!,#REF!,#REF!,#REF!,#REF!,#REF!,#REF!,#REF!,#REF!,#REF!,#REF!,#REF!,#REF!,#REF!,#REF!,#REF!,#REF!,#REF!,#REF!,#REF!,#REF!,AC40,AA40,Y40,W40,S40,Q40,O40,M40,K40,I40,G40,E40)</f>
        <v>#REF!</v>
      </c>
      <c r="EX40" s="61" t="e">
        <f>SUM(AF40,AH40,AJ40,AL40,AN40,AP40,AR40,AT40,AX40,AZ40,BB40,BD40,BF40,BH40,BJ40,BL40,BN40,BP40,BR40,BT40,BX40,BZ40,CB40,CD40,CF40,CH40,CJ40,CL40,CN40,CP40,CR40,CT40,CX40,CZ40,DB40,DD40,DF40,DH40,DJ40,DL40,DN40,DP40,DR40,DT40,DX40,DZ40,EB40,ED40,EF40,EH40,EJ40,EL40,EN40,EP40,ER40,ET40,#REF!,#REF!,#REF!,#REF!,#REF!,#REF!,#REF!,#REF!,#REF!,#REF!,#REF!,#REF!,#REF!,#REF!,#REF!,#REF!,#REF!,#REF!,#REF!,#REF!,#REF!,#REF!,#REF!,#REF!,#REF!,#REF!,#REF!,#REF!,#REF!,#REF!,#REF!,#REF!,#REF!,#REF!,AD40,AB40,Z40,X40,T40,R40,P40,N40,L40,J40,H40,F40)</f>
        <v>#REF!</v>
      </c>
      <c r="EY40" s="34">
        <f t="shared" si="69"/>
        <v>408.24</v>
      </c>
      <c r="FB40" s="40" t="s">
        <v>59</v>
      </c>
      <c r="FC40" s="41" t="s">
        <v>60</v>
      </c>
      <c r="FD40" s="42">
        <v>100</v>
      </c>
      <c r="FE40" s="42">
        <f t="shared" ref="FE40:FE56" si="101">FD40*0.9</f>
        <v>90</v>
      </c>
      <c r="FF40" s="43">
        <v>180000</v>
      </c>
      <c r="FG40" s="42">
        <f t="shared" si="100"/>
        <v>162000</v>
      </c>
    </row>
    <row r="41" spans="1:168" s="23" customFormat="1" ht="14.25" customHeight="1" thickBot="1">
      <c r="A41" s="30"/>
      <c r="B41" s="31" t="s">
        <v>46</v>
      </c>
      <c r="C41" s="31">
        <v>305</v>
      </c>
      <c r="D41" s="109"/>
      <c r="E41" s="53">
        <f>SUM(E42)</f>
        <v>0</v>
      </c>
      <c r="F41" s="53">
        <f t="shared" ref="F41:AD41" si="102">SUM(F42)</f>
        <v>0</v>
      </c>
      <c r="G41" s="53">
        <f t="shared" si="102"/>
        <v>0</v>
      </c>
      <c r="H41" s="53">
        <f t="shared" si="102"/>
        <v>0</v>
      </c>
      <c r="I41" s="53">
        <f t="shared" si="102"/>
        <v>0</v>
      </c>
      <c r="J41" s="53">
        <f t="shared" si="102"/>
        <v>0</v>
      </c>
      <c r="K41" s="53">
        <f t="shared" si="102"/>
        <v>0</v>
      </c>
      <c r="L41" s="53">
        <f t="shared" si="102"/>
        <v>0</v>
      </c>
      <c r="M41" s="53">
        <f t="shared" si="102"/>
        <v>0</v>
      </c>
      <c r="N41" s="53">
        <f t="shared" si="102"/>
        <v>0</v>
      </c>
      <c r="O41" s="53">
        <f t="shared" si="102"/>
        <v>0</v>
      </c>
      <c r="P41" s="53">
        <f t="shared" si="102"/>
        <v>0</v>
      </c>
      <c r="Q41" s="53">
        <f t="shared" si="102"/>
        <v>0</v>
      </c>
      <c r="R41" s="53">
        <f t="shared" si="102"/>
        <v>0</v>
      </c>
      <c r="S41" s="53">
        <f t="shared" si="102"/>
        <v>0</v>
      </c>
      <c r="T41" s="53">
        <f t="shared" si="102"/>
        <v>0</v>
      </c>
      <c r="U41" s="53"/>
      <c r="V41" s="109"/>
      <c r="W41" s="53">
        <f t="shared" si="102"/>
        <v>2</v>
      </c>
      <c r="X41" s="53">
        <f t="shared" si="102"/>
        <v>7.2719999999999993E-2</v>
      </c>
      <c r="Y41" s="53">
        <f t="shared" si="102"/>
        <v>2</v>
      </c>
      <c r="Z41" s="53">
        <f t="shared" si="102"/>
        <v>7.2719999999999993E-2</v>
      </c>
      <c r="AA41" s="53">
        <f t="shared" si="102"/>
        <v>2</v>
      </c>
      <c r="AB41" s="53">
        <f t="shared" si="102"/>
        <v>7.2719999999999993E-2</v>
      </c>
      <c r="AC41" s="53">
        <f t="shared" si="102"/>
        <v>2</v>
      </c>
      <c r="AD41" s="53">
        <f t="shared" si="102"/>
        <v>7.2719999999999993E-2</v>
      </c>
      <c r="AE41" s="36">
        <f>SUM(AE42)</f>
        <v>2</v>
      </c>
      <c r="AF41" s="34">
        <f t="shared" ref="AF41:CW41" si="103">SUM(AF42)</f>
        <v>7.2719999999999993E-2</v>
      </c>
      <c r="AG41" s="31">
        <f t="shared" si="103"/>
        <v>2</v>
      </c>
      <c r="AH41" s="72">
        <f t="shared" si="103"/>
        <v>7.2719999999999993E-2</v>
      </c>
      <c r="AI41" s="66">
        <f t="shared" si="103"/>
        <v>2</v>
      </c>
      <c r="AJ41" s="34">
        <f t="shared" si="103"/>
        <v>7.2719999999999993E-2</v>
      </c>
      <c r="AK41" s="31">
        <f t="shared" si="103"/>
        <v>2</v>
      </c>
      <c r="AL41" s="31">
        <f t="shared" si="103"/>
        <v>7.2719999999999993E-2</v>
      </c>
      <c r="AM41" s="31">
        <f t="shared" si="103"/>
        <v>13.258000000000003</v>
      </c>
      <c r="AN41" s="31">
        <f t="shared" si="103"/>
        <v>0.48206088000000002</v>
      </c>
      <c r="AO41" s="31">
        <f t="shared" si="103"/>
        <v>13.258000000000003</v>
      </c>
      <c r="AP41" s="31">
        <f t="shared" si="103"/>
        <v>0.48206088000000002</v>
      </c>
      <c r="AQ41" s="31">
        <f t="shared" si="103"/>
        <v>13.258000000000003</v>
      </c>
      <c r="AR41" s="31">
        <f t="shared" si="103"/>
        <v>0.48206088000000002</v>
      </c>
      <c r="AS41" s="31">
        <f t="shared" si="103"/>
        <v>13.258000000000003</v>
      </c>
      <c r="AT41" s="31">
        <f t="shared" si="103"/>
        <v>0.48206088000000002</v>
      </c>
      <c r="AU41" s="31"/>
      <c r="AV41" s="109"/>
      <c r="AW41" s="31">
        <f t="shared" si="103"/>
        <v>13.258000000000003</v>
      </c>
      <c r="AX41" s="31">
        <f t="shared" si="103"/>
        <v>0.48206088000000002</v>
      </c>
      <c r="AY41" s="31">
        <f t="shared" si="103"/>
        <v>13.258000000000003</v>
      </c>
      <c r="AZ41" s="31">
        <f t="shared" si="103"/>
        <v>0.48206088000000002</v>
      </c>
      <c r="BA41" s="31">
        <f t="shared" si="103"/>
        <v>13.258000000000003</v>
      </c>
      <c r="BB41" s="31">
        <f t="shared" si="103"/>
        <v>0.48206088000000002</v>
      </c>
      <c r="BC41" s="31">
        <f t="shared" si="103"/>
        <v>13.258000000000003</v>
      </c>
      <c r="BD41" s="31">
        <f t="shared" si="103"/>
        <v>0.4893527800000001</v>
      </c>
      <c r="BE41" s="31">
        <f t="shared" si="103"/>
        <v>13.258000000000003</v>
      </c>
      <c r="BF41" s="31">
        <f t="shared" si="103"/>
        <v>0.4893527800000001</v>
      </c>
      <c r="BG41" s="31">
        <f t="shared" si="103"/>
        <v>13.258000000000003</v>
      </c>
      <c r="BH41" s="31">
        <f t="shared" si="103"/>
        <v>0.4893527800000001</v>
      </c>
      <c r="BI41" s="66">
        <f t="shared" si="103"/>
        <v>13.258000000000003</v>
      </c>
      <c r="BJ41" s="31">
        <f t="shared" si="103"/>
        <v>0.4893527800000001</v>
      </c>
      <c r="BK41" s="31">
        <f t="shared" si="103"/>
        <v>13.258000000000003</v>
      </c>
      <c r="BL41" s="31">
        <f t="shared" si="103"/>
        <v>0.4893527800000001</v>
      </c>
      <c r="BM41" s="31">
        <f t="shared" si="103"/>
        <v>13.258000000000003</v>
      </c>
      <c r="BN41" s="31">
        <f t="shared" si="103"/>
        <v>0.4893527800000001</v>
      </c>
      <c r="BO41" s="31">
        <f t="shared" si="103"/>
        <v>13.258000000000003</v>
      </c>
      <c r="BP41" s="31">
        <f t="shared" si="103"/>
        <v>0.4893527800000001</v>
      </c>
      <c r="BQ41" s="31">
        <f t="shared" si="103"/>
        <v>13.258000000000003</v>
      </c>
      <c r="BR41" s="31">
        <f t="shared" si="103"/>
        <v>0.4893527800000001</v>
      </c>
      <c r="BS41" s="31">
        <f t="shared" si="103"/>
        <v>13.258000000000003</v>
      </c>
      <c r="BT41" s="31">
        <f t="shared" si="103"/>
        <v>0.4893527800000001</v>
      </c>
      <c r="BU41" s="31"/>
      <c r="BV41" s="109"/>
      <c r="BW41" s="31">
        <f t="shared" si="103"/>
        <v>13.258000000000003</v>
      </c>
      <c r="BX41" s="31">
        <f t="shared" si="103"/>
        <v>0.4893527800000001</v>
      </c>
      <c r="BY41" s="31">
        <f t="shared" si="103"/>
        <v>13.258000000000003</v>
      </c>
      <c r="BZ41" s="31">
        <f t="shared" si="103"/>
        <v>0.4893527800000001</v>
      </c>
      <c r="CA41" s="31">
        <f t="shared" si="103"/>
        <v>13.258000000000003</v>
      </c>
      <c r="CB41" s="31">
        <f t="shared" si="103"/>
        <v>0.4893527800000001</v>
      </c>
      <c r="CC41" s="31">
        <f t="shared" si="103"/>
        <v>13.258000000000003</v>
      </c>
      <c r="CD41" s="31">
        <f t="shared" si="103"/>
        <v>0.49664468000000012</v>
      </c>
      <c r="CE41" s="31">
        <f t="shared" si="103"/>
        <v>13.258000000000003</v>
      </c>
      <c r="CF41" s="31">
        <f t="shared" si="103"/>
        <v>0.49664468000000012</v>
      </c>
      <c r="CG41" s="31">
        <f t="shared" si="103"/>
        <v>13.258000000000003</v>
      </c>
      <c r="CH41" s="31">
        <f t="shared" si="103"/>
        <v>0.49664468000000012</v>
      </c>
      <c r="CI41" s="31">
        <f t="shared" si="103"/>
        <v>13.258000000000003</v>
      </c>
      <c r="CJ41" s="31">
        <f t="shared" si="103"/>
        <v>0.49664468000000012</v>
      </c>
      <c r="CK41" s="31">
        <f t="shared" si="103"/>
        <v>13.258000000000003</v>
      </c>
      <c r="CL41" s="31">
        <f t="shared" si="103"/>
        <v>0.49664468000000012</v>
      </c>
      <c r="CM41" s="31">
        <f t="shared" si="103"/>
        <v>13.258000000000003</v>
      </c>
      <c r="CN41" s="31">
        <f t="shared" si="103"/>
        <v>0.49664468000000012</v>
      </c>
      <c r="CO41" s="31">
        <f t="shared" si="103"/>
        <v>13.258000000000003</v>
      </c>
      <c r="CP41" s="31">
        <f t="shared" si="103"/>
        <v>0.49664468000000012</v>
      </c>
      <c r="CQ41" s="31">
        <f t="shared" si="103"/>
        <v>13.258000000000003</v>
      </c>
      <c r="CR41" s="31">
        <f t="shared" si="103"/>
        <v>0.49664468000000012</v>
      </c>
      <c r="CS41" s="31">
        <f t="shared" si="103"/>
        <v>13.258000000000003</v>
      </c>
      <c r="CT41" s="31">
        <f t="shared" si="103"/>
        <v>0.49664468000000012</v>
      </c>
      <c r="CU41" s="31"/>
      <c r="CV41" s="109"/>
      <c r="CW41" s="31">
        <f t="shared" si="103"/>
        <v>13.258000000000003</v>
      </c>
      <c r="CX41" s="31">
        <f t="shared" ref="CX41:ET41" si="104">SUM(CX42)</f>
        <v>0.49664468000000012</v>
      </c>
      <c r="CY41" s="31">
        <f t="shared" si="104"/>
        <v>66.290000000000006</v>
      </c>
      <c r="CZ41" s="74">
        <f t="shared" si="104"/>
        <v>2.4832234000000004</v>
      </c>
      <c r="DA41" s="66">
        <f t="shared" si="104"/>
        <v>132.58000000000001</v>
      </c>
      <c r="DB41" s="31">
        <f t="shared" si="104"/>
        <v>4.9664468000000008</v>
      </c>
      <c r="DC41" s="31">
        <f t="shared" si="104"/>
        <v>132.58000000000001</v>
      </c>
      <c r="DD41" s="31">
        <f t="shared" si="104"/>
        <v>5.0406916000000015</v>
      </c>
      <c r="DE41" s="31">
        <f t="shared" si="104"/>
        <v>132.58000000000001</v>
      </c>
      <c r="DF41" s="31">
        <f t="shared" si="104"/>
        <v>5.0406916000000015</v>
      </c>
      <c r="DG41" s="31">
        <f t="shared" si="104"/>
        <v>132.58000000000001</v>
      </c>
      <c r="DH41" s="31">
        <f t="shared" si="104"/>
        <v>5.0406916000000015</v>
      </c>
      <c r="DI41" s="31">
        <f t="shared" si="104"/>
        <v>132.58000000000001</v>
      </c>
      <c r="DJ41" s="31">
        <f t="shared" si="104"/>
        <v>5.0406916000000015</v>
      </c>
      <c r="DK41" s="31">
        <f t="shared" si="104"/>
        <v>132.58000000000001</v>
      </c>
      <c r="DL41" s="31">
        <f t="shared" si="104"/>
        <v>5.0406916000000015</v>
      </c>
      <c r="DM41" s="31">
        <f t="shared" si="104"/>
        <v>132.58000000000001</v>
      </c>
      <c r="DN41" s="31">
        <f t="shared" si="104"/>
        <v>5.0406916000000015</v>
      </c>
      <c r="DO41" s="31">
        <f t="shared" si="104"/>
        <v>132.58000000000001</v>
      </c>
      <c r="DP41" s="31">
        <f t="shared" si="104"/>
        <v>5.0406916000000015</v>
      </c>
      <c r="DQ41" s="31">
        <f t="shared" si="104"/>
        <v>132.58000000000001</v>
      </c>
      <c r="DR41" s="31">
        <f t="shared" si="104"/>
        <v>5.0406916000000015</v>
      </c>
      <c r="DS41" s="31">
        <f t="shared" si="104"/>
        <v>132.58000000000001</v>
      </c>
      <c r="DT41" s="31">
        <f t="shared" si="104"/>
        <v>5.0406916000000015</v>
      </c>
      <c r="DU41" s="31"/>
      <c r="DV41" s="109"/>
      <c r="DW41" s="31">
        <f t="shared" si="104"/>
        <v>132.58000000000001</v>
      </c>
      <c r="DX41" s="31">
        <f t="shared" si="104"/>
        <v>5.0406916000000015</v>
      </c>
      <c r="DY41" s="31">
        <f t="shared" si="104"/>
        <v>132.58000000000001</v>
      </c>
      <c r="DZ41" s="31">
        <f t="shared" si="104"/>
        <v>5.0406916000000015</v>
      </c>
      <c r="EA41" s="31">
        <f t="shared" si="104"/>
        <v>132.58000000000001</v>
      </c>
      <c r="EB41" s="31">
        <f t="shared" si="104"/>
        <v>5.0406916000000015</v>
      </c>
      <c r="EC41" s="31">
        <f t="shared" si="104"/>
        <v>132.58000000000001</v>
      </c>
      <c r="ED41" s="31">
        <f t="shared" si="104"/>
        <v>5.1162622000000013</v>
      </c>
      <c r="EE41" s="31">
        <f t="shared" si="104"/>
        <v>132.58000000000001</v>
      </c>
      <c r="EF41" s="31">
        <f t="shared" si="104"/>
        <v>5.1162622000000013</v>
      </c>
      <c r="EG41" s="31">
        <f t="shared" si="104"/>
        <v>132.58000000000001</v>
      </c>
      <c r="EH41" s="31">
        <f t="shared" si="104"/>
        <v>5.1162622000000013</v>
      </c>
      <c r="EI41" s="31">
        <f t="shared" si="104"/>
        <v>132.58000000000001</v>
      </c>
      <c r="EJ41" s="31">
        <f t="shared" si="104"/>
        <v>5.1162622000000013</v>
      </c>
      <c r="EK41" s="31">
        <f t="shared" si="104"/>
        <v>132.58000000000001</v>
      </c>
      <c r="EL41" s="31">
        <f t="shared" si="104"/>
        <v>5.1162622000000013</v>
      </c>
      <c r="EM41" s="31">
        <f t="shared" si="104"/>
        <v>33.145000000000003</v>
      </c>
      <c r="EN41" s="31">
        <f t="shared" si="104"/>
        <v>1.2790655500000003</v>
      </c>
      <c r="EO41" s="31">
        <f t="shared" si="104"/>
        <v>33.145000000000003</v>
      </c>
      <c r="EP41" s="31">
        <f t="shared" si="104"/>
        <v>1.2790655500000003</v>
      </c>
      <c r="EQ41" s="31">
        <f t="shared" si="104"/>
        <v>33.145000000000003</v>
      </c>
      <c r="ER41" s="31">
        <f t="shared" si="104"/>
        <v>1.2790655500000003</v>
      </c>
      <c r="ES41" s="31">
        <f t="shared" si="104"/>
        <v>33.145000000000003</v>
      </c>
      <c r="ET41" s="31">
        <f t="shared" si="104"/>
        <v>1.2790655500000003</v>
      </c>
      <c r="EU41" s="31"/>
      <c r="EV41" s="109"/>
      <c r="EW41" s="60" t="e">
        <f>SUM(E41,G41,I41,K41,M41,O41,Q41,S41,W41,Y41,AA41,AC41,AE41,AG41,AI41,AK41,AM41,AO41,AQ41,AS41,AW41,AY41,BA41,BC41,BE41,BG41,BI41,BK41,BM41,BO41,BQ41,BS41,BW41,BY41,CA41,CC41,CE41,CG41,CI41,CK41,CM41,CO41,CQ41,CS41,CW41,CY41,DA41,DC41,DE41,DG41,DI41,DK41,DM41,DO41,DQ41,DS41,DW41,DY41,EA41,EC41,EE41,EG41,EI41,EK41,EM41,EO41,EQ41,ES41,#REF!,#REF!,#REF!,#REF!,#REF!,#REF!,#REF!,#REF!,#REF!,#REF!,#REF!,#REF!,#REF!,#REF!,#REF!,#REF!,#REF!,#REF!,#REF!,#REF!,#REF!,#REF!,#REF!,#REF!,#REF!,#REF!,#REF!,#REF!,#REF!,#REF!,#REF!,#REF!)</f>
        <v>#REF!</v>
      </c>
      <c r="EX41" s="60" t="e">
        <f>SUM(F41,H41,J41,L41,N41,P41,R41,T41,X41,Z41,AB41,AD41,AF41,AH41,AJ41,AL41,AN41,AP41,AR41,AT41,AX41,AZ41,BB41,BD41,BF41,BH41,BJ41,BL41,BN41,BP41,BR41,BT41,BX41,BZ41,CB41,CD41,CF41,CH41,CJ41,CL41,CN41,CP41,CR41,CT41,CX41,CZ41,DB41,DD41,DF41,DH41,DJ41,DL41,DN41,DP41,DR41,DT41,DX41,DZ41,EB41,ED41,EF41,EH41,EJ41,EL41,EN41,EP41,ER41,ET41,#REF!,#REF!,#REF!,#REF!,#REF!,#REF!,#REF!,#REF!,#REF!,#REF!,#REF!,#REF!,#REF!,#REF!,#REF!,#REF!,#REF!,#REF!,#REF!,#REF!,#REF!,#REF!,#REF!,#REF!,#REF!,#REF!,#REF!,#REF!,#REF!,#REF!,#REF!,#REF!)</f>
        <v>#REF!</v>
      </c>
      <c r="EY41" s="34">
        <f t="shared" si="69"/>
        <v>0</v>
      </c>
      <c r="FB41" s="40" t="s">
        <v>61</v>
      </c>
      <c r="FC41" s="41" t="s">
        <v>62</v>
      </c>
      <c r="FD41" s="42">
        <v>77</v>
      </c>
      <c r="FE41" s="42">
        <f t="shared" si="101"/>
        <v>69.3</v>
      </c>
      <c r="FF41" s="43">
        <v>138600</v>
      </c>
      <c r="FG41" s="42">
        <f t="shared" si="100"/>
        <v>124740</v>
      </c>
    </row>
    <row r="42" spans="1:168" ht="14.25" customHeight="1" thickBot="1">
      <c r="A42" s="19"/>
      <c r="B42" s="2" t="s">
        <v>117</v>
      </c>
      <c r="C42" s="2"/>
      <c r="D42" s="109">
        <f>SUM(E42,G42,I42,K42,M42,O42,Q42,S42)/132.58/12</f>
        <v>0</v>
      </c>
      <c r="E42" s="54"/>
      <c r="F42" s="54">
        <f>E42*FC12</f>
        <v>0</v>
      </c>
      <c r="G42" s="54"/>
      <c r="H42" s="54">
        <f>G42*FC12</f>
        <v>0</v>
      </c>
      <c r="I42" s="54"/>
      <c r="J42" s="54">
        <f>I42*FC12</f>
        <v>0</v>
      </c>
      <c r="K42" s="54">
        <v>0</v>
      </c>
      <c r="L42" s="54">
        <f>K42*FC12</f>
        <v>0</v>
      </c>
      <c r="M42" s="54">
        <v>0</v>
      </c>
      <c r="N42" s="54">
        <f>M42*FC12</f>
        <v>0</v>
      </c>
      <c r="O42" s="54">
        <v>0</v>
      </c>
      <c r="P42" s="54">
        <f>O42*FC12</f>
        <v>0</v>
      </c>
      <c r="Q42" s="54">
        <v>0</v>
      </c>
      <c r="R42" s="54">
        <f>Q42*FC12</f>
        <v>0</v>
      </c>
      <c r="S42" s="54">
        <v>0</v>
      </c>
      <c r="T42" s="54">
        <f>S42*FC12</f>
        <v>0</v>
      </c>
      <c r="U42" s="54">
        <f>D42*FD24</f>
        <v>0</v>
      </c>
      <c r="V42" s="109">
        <f t="shared" si="70"/>
        <v>4.3390154372202949E-2</v>
      </c>
      <c r="W42" s="54">
        <v>2</v>
      </c>
      <c r="X42" s="54">
        <f>W42*FC12</f>
        <v>7.2719999999999993E-2</v>
      </c>
      <c r="Y42" s="54">
        <v>2</v>
      </c>
      <c r="Z42" s="54">
        <f>Y42*FC12</f>
        <v>7.2719999999999993E-2</v>
      </c>
      <c r="AA42" s="54">
        <v>2</v>
      </c>
      <c r="AB42" s="54">
        <f>AA42*FC12</f>
        <v>7.2719999999999993E-2</v>
      </c>
      <c r="AC42" s="54">
        <v>2</v>
      </c>
      <c r="AD42" s="54">
        <f>AC42*FC12</f>
        <v>7.2719999999999993E-2</v>
      </c>
      <c r="AE42" s="37">
        <v>2</v>
      </c>
      <c r="AF42" s="35">
        <f>AE42*FC12</f>
        <v>7.2719999999999993E-2</v>
      </c>
      <c r="AG42" s="2">
        <v>2</v>
      </c>
      <c r="AH42" s="73">
        <f>AG42*FC12</f>
        <v>7.2719999999999993E-2</v>
      </c>
      <c r="AI42" s="67">
        <v>2</v>
      </c>
      <c r="AJ42" s="35">
        <f>AI42*FC12</f>
        <v>7.2719999999999993E-2</v>
      </c>
      <c r="AK42" s="2">
        <v>2</v>
      </c>
      <c r="AL42" s="2">
        <f>AK42*FC12</f>
        <v>7.2719999999999993E-2</v>
      </c>
      <c r="AM42" s="2">
        <f>132.58*0.1</f>
        <v>13.258000000000003</v>
      </c>
      <c r="AN42" s="2">
        <f>AM42*FC12</f>
        <v>0.48206088000000002</v>
      </c>
      <c r="AO42" s="2">
        <f>132.58*0.1</f>
        <v>13.258000000000003</v>
      </c>
      <c r="AP42" s="2">
        <f>AO42*FC12</f>
        <v>0.48206088000000002</v>
      </c>
      <c r="AQ42" s="2">
        <f>132.58*0.1</f>
        <v>13.258000000000003</v>
      </c>
      <c r="AR42" s="2">
        <f>AQ42*FC12</f>
        <v>0.48206088000000002</v>
      </c>
      <c r="AS42" s="2">
        <f>132.58*0.1</f>
        <v>13.258000000000003</v>
      </c>
      <c r="AT42" s="2">
        <f>AS42*FC12</f>
        <v>0.48206088000000002</v>
      </c>
      <c r="AU42" s="2">
        <f>V42*FE24</f>
        <v>5.3803791421531653</v>
      </c>
      <c r="AV42" s="109">
        <f t="shared" si="67"/>
        <v>0.10000000000000005</v>
      </c>
      <c r="AW42" s="2">
        <f>132.58*0.1</f>
        <v>13.258000000000003</v>
      </c>
      <c r="AX42" s="2">
        <f>AW42*FC12</f>
        <v>0.48206088000000002</v>
      </c>
      <c r="AY42" s="2">
        <f>132.58*0.1</f>
        <v>13.258000000000003</v>
      </c>
      <c r="AZ42" s="2">
        <f>AY42*FC12</f>
        <v>0.48206088000000002</v>
      </c>
      <c r="BA42" s="2">
        <f>132.58*0.1</f>
        <v>13.258000000000003</v>
      </c>
      <c r="BB42" s="2">
        <f>BA42*FC12</f>
        <v>0.48206088000000002</v>
      </c>
      <c r="BC42" s="2">
        <f>132.58*0.1</f>
        <v>13.258000000000003</v>
      </c>
      <c r="BD42" s="2">
        <f>BC42*FD12</f>
        <v>0.4893527800000001</v>
      </c>
      <c r="BE42" s="2">
        <f>132.58*0.1</f>
        <v>13.258000000000003</v>
      </c>
      <c r="BF42" s="2">
        <f>BE42*FD12</f>
        <v>0.4893527800000001</v>
      </c>
      <c r="BG42" s="2">
        <f>132.58*0.1</f>
        <v>13.258000000000003</v>
      </c>
      <c r="BH42" s="2">
        <f>BG42*FD12</f>
        <v>0.4893527800000001</v>
      </c>
      <c r="BI42" s="67">
        <f>132.58*0.1</f>
        <v>13.258000000000003</v>
      </c>
      <c r="BJ42" s="2">
        <f>BI42*FD12</f>
        <v>0.4893527800000001</v>
      </c>
      <c r="BK42" s="2">
        <f>132.58*0.1</f>
        <v>13.258000000000003</v>
      </c>
      <c r="BL42" s="2">
        <f>BK42*FD12</f>
        <v>0.4893527800000001</v>
      </c>
      <c r="BM42" s="2">
        <f>132.58*0.1</f>
        <v>13.258000000000003</v>
      </c>
      <c r="BN42" s="2">
        <f>BM42*FD12</f>
        <v>0.4893527800000001</v>
      </c>
      <c r="BO42" s="2">
        <f>132.58*0.1</f>
        <v>13.258000000000003</v>
      </c>
      <c r="BP42" s="2">
        <f>BO42*FD12</f>
        <v>0.4893527800000001</v>
      </c>
      <c r="BQ42" s="2">
        <f>132.58*0.1</f>
        <v>13.258000000000003</v>
      </c>
      <c r="BR42" s="2">
        <f>BQ42*FD12</f>
        <v>0.4893527800000001</v>
      </c>
      <c r="BS42" s="2">
        <f>132.58*0.1</f>
        <v>13.258000000000003</v>
      </c>
      <c r="BT42" s="2">
        <f>BS42*FD12</f>
        <v>0.4893527800000001</v>
      </c>
      <c r="BU42" s="2">
        <f>AV42*FF24</f>
        <v>12.400000000000006</v>
      </c>
      <c r="BV42" s="109">
        <f t="shared" si="71"/>
        <v>0.10000000000000005</v>
      </c>
      <c r="BW42" s="2">
        <f>132.58*0.1</f>
        <v>13.258000000000003</v>
      </c>
      <c r="BX42" s="2">
        <f>BW42*FD12</f>
        <v>0.4893527800000001</v>
      </c>
      <c r="BY42" s="2">
        <f>132.58*0.1</f>
        <v>13.258000000000003</v>
      </c>
      <c r="BZ42" s="2">
        <f>BY42*FD12</f>
        <v>0.4893527800000001</v>
      </c>
      <c r="CA42" s="2">
        <f>132.58*0.1</f>
        <v>13.258000000000003</v>
      </c>
      <c r="CB42" s="2">
        <f>CA42*FD12</f>
        <v>0.4893527800000001</v>
      </c>
      <c r="CC42" s="2">
        <f>132.58*0.1</f>
        <v>13.258000000000003</v>
      </c>
      <c r="CD42" s="2">
        <f>CC42*FE12</f>
        <v>0.49664468000000012</v>
      </c>
      <c r="CE42" s="2">
        <f>132.58*0.1</f>
        <v>13.258000000000003</v>
      </c>
      <c r="CF42" s="2">
        <f>CE42*FE12</f>
        <v>0.49664468000000012</v>
      </c>
      <c r="CG42" s="2">
        <f>132.58*0.1</f>
        <v>13.258000000000003</v>
      </c>
      <c r="CH42" s="2">
        <f>CG42*FE12</f>
        <v>0.49664468000000012</v>
      </c>
      <c r="CI42" s="2">
        <f>132.58*0.1</f>
        <v>13.258000000000003</v>
      </c>
      <c r="CJ42" s="2">
        <f>CI42*FE12</f>
        <v>0.49664468000000012</v>
      </c>
      <c r="CK42" s="2">
        <f>132.58*0.1</f>
        <v>13.258000000000003</v>
      </c>
      <c r="CL42" s="2">
        <f>CK42*FE12</f>
        <v>0.49664468000000012</v>
      </c>
      <c r="CM42" s="2">
        <f>132.58*0.1</f>
        <v>13.258000000000003</v>
      </c>
      <c r="CN42" s="2">
        <f>CM42*FE12</f>
        <v>0.49664468000000012</v>
      </c>
      <c r="CO42" s="2">
        <f>132.58*0.1</f>
        <v>13.258000000000003</v>
      </c>
      <c r="CP42" s="2">
        <f>CO42*FE12</f>
        <v>0.49664468000000012</v>
      </c>
      <c r="CQ42" s="2">
        <f>132.58*0.1</f>
        <v>13.258000000000003</v>
      </c>
      <c r="CR42" s="2">
        <f>CQ42*FE12</f>
        <v>0.49664468000000012</v>
      </c>
      <c r="CS42" s="2">
        <f>132.58*0.1</f>
        <v>13.258000000000003</v>
      </c>
      <c r="CT42" s="2">
        <f>CS42*FE12</f>
        <v>0.49664468000000012</v>
      </c>
      <c r="CU42" s="2">
        <f>BV42*FG24</f>
        <v>12.400000000000006</v>
      </c>
      <c r="CV42" s="109">
        <f t="shared" si="72"/>
        <v>0.88333333333333319</v>
      </c>
      <c r="CW42" s="2">
        <f>132.58*0.1</f>
        <v>13.258000000000003</v>
      </c>
      <c r="CX42" s="2">
        <f>CW42*FE12</f>
        <v>0.49664468000000012</v>
      </c>
      <c r="CY42" s="2">
        <f>132.58*0.5</f>
        <v>66.290000000000006</v>
      </c>
      <c r="CZ42" s="77">
        <f>CY42*FE12</f>
        <v>2.4832234000000004</v>
      </c>
      <c r="DA42" s="67">
        <f>132.58</f>
        <v>132.58000000000001</v>
      </c>
      <c r="DB42" s="2">
        <f>DA42*FE12</f>
        <v>4.9664468000000008</v>
      </c>
      <c r="DC42" s="67">
        <f>132.58</f>
        <v>132.58000000000001</v>
      </c>
      <c r="DD42" s="2">
        <f>DC42*FF12</f>
        <v>5.0406916000000015</v>
      </c>
      <c r="DE42" s="67">
        <f>132.58</f>
        <v>132.58000000000001</v>
      </c>
      <c r="DF42" s="2">
        <f>DE42*FF12</f>
        <v>5.0406916000000015</v>
      </c>
      <c r="DG42" s="67">
        <f>132.58</f>
        <v>132.58000000000001</v>
      </c>
      <c r="DH42" s="2">
        <f>DG42*FF12</f>
        <v>5.0406916000000015</v>
      </c>
      <c r="DI42" s="67">
        <f>132.58</f>
        <v>132.58000000000001</v>
      </c>
      <c r="DJ42" s="2">
        <f>DI42*FF12</f>
        <v>5.0406916000000015</v>
      </c>
      <c r="DK42" s="67">
        <f>132.58</f>
        <v>132.58000000000001</v>
      </c>
      <c r="DL42" s="2">
        <f>DK42*FF12</f>
        <v>5.0406916000000015</v>
      </c>
      <c r="DM42" s="67">
        <f>132.58</f>
        <v>132.58000000000001</v>
      </c>
      <c r="DN42" s="2">
        <f>DM42*FF12</f>
        <v>5.0406916000000015</v>
      </c>
      <c r="DO42" s="67">
        <f>132.58</f>
        <v>132.58000000000001</v>
      </c>
      <c r="DP42" s="2">
        <f>DO42*FF12</f>
        <v>5.0406916000000015</v>
      </c>
      <c r="DQ42" s="67">
        <f>132.58</f>
        <v>132.58000000000001</v>
      </c>
      <c r="DR42" s="2">
        <f>DQ42*FF12</f>
        <v>5.0406916000000015</v>
      </c>
      <c r="DS42" s="67">
        <f>132.58</f>
        <v>132.58000000000001</v>
      </c>
      <c r="DT42" s="2">
        <f>DS42*FF12</f>
        <v>5.0406916000000015</v>
      </c>
      <c r="DU42" s="2">
        <f>CV42*FH24</f>
        <v>109.53333333333332</v>
      </c>
      <c r="DV42" s="109">
        <f t="shared" si="73"/>
        <v>0.75</v>
      </c>
      <c r="DW42" s="2">
        <f>132.58</f>
        <v>132.58000000000001</v>
      </c>
      <c r="DX42" s="2">
        <f>DW42*FF12</f>
        <v>5.0406916000000015</v>
      </c>
      <c r="DY42" s="2">
        <f>132.58</f>
        <v>132.58000000000001</v>
      </c>
      <c r="DZ42" s="2">
        <f>DY42*FF12</f>
        <v>5.0406916000000015</v>
      </c>
      <c r="EA42" s="2">
        <f>132.58</f>
        <v>132.58000000000001</v>
      </c>
      <c r="EB42" s="2">
        <f>EA42*FF12</f>
        <v>5.0406916000000015</v>
      </c>
      <c r="EC42" s="2">
        <f>132.58</f>
        <v>132.58000000000001</v>
      </c>
      <c r="ED42" s="2">
        <f>EC42*FG12</f>
        <v>5.1162622000000013</v>
      </c>
      <c r="EE42" s="2">
        <f>132.58</f>
        <v>132.58000000000001</v>
      </c>
      <c r="EF42" s="2">
        <f>EE42*FG12</f>
        <v>5.1162622000000013</v>
      </c>
      <c r="EG42" s="2">
        <f>132.58</f>
        <v>132.58000000000001</v>
      </c>
      <c r="EH42" s="2">
        <f>EG42*FG12</f>
        <v>5.1162622000000013</v>
      </c>
      <c r="EI42" s="2">
        <f>132.58</f>
        <v>132.58000000000001</v>
      </c>
      <c r="EJ42" s="2">
        <f>EI42*FG12</f>
        <v>5.1162622000000013</v>
      </c>
      <c r="EK42" s="2">
        <f>132.58</f>
        <v>132.58000000000001</v>
      </c>
      <c r="EL42" s="2">
        <f>EK42*FG12</f>
        <v>5.1162622000000013</v>
      </c>
      <c r="EM42" s="2">
        <f>132.58*0.25</f>
        <v>33.145000000000003</v>
      </c>
      <c r="EN42" s="2">
        <f>EM42*FG12</f>
        <v>1.2790655500000003</v>
      </c>
      <c r="EO42" s="2">
        <f>132.58*0.25</f>
        <v>33.145000000000003</v>
      </c>
      <c r="EP42" s="2">
        <f>EO42*FG12</f>
        <v>1.2790655500000003</v>
      </c>
      <c r="EQ42" s="2">
        <f>132.58*0.25</f>
        <v>33.145000000000003</v>
      </c>
      <c r="ER42" s="2">
        <f>EQ42*FG12</f>
        <v>1.2790655500000003</v>
      </c>
      <c r="ES42" s="2">
        <f>132.58*0.25</f>
        <v>33.145000000000003</v>
      </c>
      <c r="ET42" s="2">
        <f>ES42*FG12</f>
        <v>1.2790655500000003</v>
      </c>
      <c r="EU42" s="2">
        <f>DV42*FI24</f>
        <v>93</v>
      </c>
      <c r="EV42" s="109">
        <f t="shared" ref="EV42:EV43" si="105">SUM(DV42,CV42,BV42,AV42,V42,D42)</f>
        <v>1.8767234877055365</v>
      </c>
      <c r="EW42" s="60" t="e">
        <f>SUM(AE42,AG42,AI42,AK42,AM42,AO42,AQ42,AS42,AW42,AY42,BA42,BC42,BE42,BG42,BI42,BK42,BM42,BO42,BQ42,BS42,BW42,BY42,CA42,CC42,CE42,CG42,CI42,CK42,CM42,CO42,CQ42,CS42,CW42,CY42,DA42,DC42,DE42,DG42,DI42,DK42,DM42,DO42,DQ42,DS42,DW42,DY42,EA42,EC42,EE42,EG42,EI42,EK42,EM42,EO42,EQ42,ES42,#REF!,#REF!,#REF!,#REF!,#REF!,#REF!,#REF!,#REF!,#REF!,#REF!,#REF!,#REF!,#REF!,#REF!,#REF!,#REF!,#REF!,#REF!,#REF!,#REF!,#REF!,#REF!,#REF!,#REF!,#REF!,#REF!,#REF!,#REF!,#REF!,#REF!,#REF!,#REF!,#REF!,#REF!,AC42,AA42,Y42,W42,S42,Q42,O42,M42,K42,I42,G42,E42)</f>
        <v>#REF!</v>
      </c>
      <c r="EX42" s="61" t="e">
        <f>SUM(AF42,AH42,AJ42,AL42,AN42,AP42,AR42,AT42,AX42,AZ42,BB42,BD42,BF42,BH42,BJ42,BL42,BN42,BP42,BR42,BT42,BX42,BZ42,CB42,CD42,CF42,CH42,CJ42,CL42,CN42,CP42,CR42,CT42,CX42,CZ42,DB42,DD42,DF42,DH42,DJ42,DL42,DN42,DP42,DR42,DT42,DX42,DZ42,EB42,ED42,EF42,EH42,EJ42,EL42,EN42,EP42,ER42,ET42,#REF!,#REF!,#REF!,#REF!,#REF!,#REF!,#REF!,#REF!,#REF!,#REF!,#REF!,#REF!,#REF!,#REF!,#REF!,#REF!,#REF!,#REF!,#REF!,#REF!,#REF!,#REF!,#REF!,#REF!,#REF!,#REF!,#REF!,#REF!,#REF!,#REF!,#REF!,#REF!,#REF!,#REF!,AD42,AB42,Z42,X42,T42,R42,P42,N42,L42,J42,H42,F42)</f>
        <v>#REF!</v>
      </c>
      <c r="EY42" s="34">
        <f t="shared" si="69"/>
        <v>232.71371247548649</v>
      </c>
      <c r="FB42" s="40" t="s">
        <v>63</v>
      </c>
      <c r="FC42" s="41" t="s">
        <v>64</v>
      </c>
      <c r="FD42" s="42">
        <v>77</v>
      </c>
      <c r="FE42" s="42">
        <f t="shared" si="101"/>
        <v>69.3</v>
      </c>
      <c r="FF42" s="43">
        <v>138600</v>
      </c>
      <c r="FG42" s="42">
        <f t="shared" si="100"/>
        <v>124740</v>
      </c>
    </row>
    <row r="43" spans="1:168" ht="14.25" customHeight="1" thickBot="1">
      <c r="A43" s="19"/>
      <c r="B43" s="2" t="s">
        <v>118</v>
      </c>
      <c r="C43" s="2"/>
      <c r="D43" s="109">
        <f>SUM(E43,G43,I43,K43,M43,O43,Q43,S43)/132.58/12</f>
        <v>0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109">
        <f t="shared" si="70"/>
        <v>0</v>
      </c>
      <c r="W43" s="54"/>
      <c r="X43" s="54"/>
      <c r="Y43" s="54"/>
      <c r="Z43" s="54"/>
      <c r="AA43" s="54"/>
      <c r="AB43" s="54"/>
      <c r="AC43" s="54"/>
      <c r="AD43" s="54"/>
      <c r="AE43" s="37"/>
      <c r="AF43" s="35"/>
      <c r="AG43" s="2"/>
      <c r="AH43" s="73"/>
      <c r="AI43" s="67"/>
      <c r="AJ43" s="35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109">
        <f t="shared" si="67"/>
        <v>0</v>
      </c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67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109">
        <f t="shared" si="71"/>
        <v>0</v>
      </c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>
        <f>BV43*FG25</f>
        <v>0</v>
      </c>
      <c r="CV43" s="109">
        <f t="shared" si="72"/>
        <v>0.83333333333333315</v>
      </c>
      <c r="CW43" s="2"/>
      <c r="CX43" s="2"/>
      <c r="CY43" s="2"/>
      <c r="CZ43" s="77"/>
      <c r="DA43" s="67">
        <f t="shared" ref="DA43:DS43" si="106">132.58</f>
        <v>132.58000000000001</v>
      </c>
      <c r="DB43" s="2"/>
      <c r="DC43" s="67">
        <f t="shared" si="106"/>
        <v>132.58000000000001</v>
      </c>
      <c r="DD43" s="2"/>
      <c r="DE43" s="67">
        <f t="shared" si="106"/>
        <v>132.58000000000001</v>
      </c>
      <c r="DF43" s="2"/>
      <c r="DG43" s="67">
        <f t="shared" si="106"/>
        <v>132.58000000000001</v>
      </c>
      <c r="DH43" s="2"/>
      <c r="DI43" s="67">
        <f t="shared" si="106"/>
        <v>132.58000000000001</v>
      </c>
      <c r="DJ43" s="2"/>
      <c r="DK43" s="67">
        <f t="shared" si="106"/>
        <v>132.58000000000001</v>
      </c>
      <c r="DL43" s="2"/>
      <c r="DM43" s="67">
        <f t="shared" si="106"/>
        <v>132.58000000000001</v>
      </c>
      <c r="DN43" s="2"/>
      <c r="DO43" s="67">
        <f t="shared" si="106"/>
        <v>132.58000000000001</v>
      </c>
      <c r="DP43" s="2"/>
      <c r="DQ43" s="67">
        <f t="shared" si="106"/>
        <v>132.58000000000001</v>
      </c>
      <c r="DR43" s="2"/>
      <c r="DS43" s="67">
        <f t="shared" si="106"/>
        <v>132.58000000000001</v>
      </c>
      <c r="DT43" s="2"/>
      <c r="DU43" s="2">
        <f>CV43*FH25</f>
        <v>40.239166666666655</v>
      </c>
      <c r="DV43" s="109">
        <f t="shared" si="73"/>
        <v>0.58333333333333337</v>
      </c>
      <c r="DW43" s="2">
        <f t="shared" ref="DW43:EI43" si="107">132.58</f>
        <v>132.58000000000001</v>
      </c>
      <c r="DX43" s="2"/>
      <c r="DY43" s="2">
        <f t="shared" si="107"/>
        <v>132.58000000000001</v>
      </c>
      <c r="DZ43" s="2"/>
      <c r="EA43" s="2">
        <f t="shared" si="107"/>
        <v>132.58000000000001</v>
      </c>
      <c r="EB43" s="2"/>
      <c r="EC43" s="2">
        <f t="shared" si="107"/>
        <v>132.58000000000001</v>
      </c>
      <c r="ED43" s="2"/>
      <c r="EE43" s="2">
        <f t="shared" si="107"/>
        <v>132.58000000000001</v>
      </c>
      <c r="EF43" s="2"/>
      <c r="EG43" s="2">
        <f t="shared" si="107"/>
        <v>132.58000000000001</v>
      </c>
      <c r="EH43" s="2"/>
      <c r="EI43" s="2">
        <f t="shared" si="107"/>
        <v>132.58000000000001</v>
      </c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>
        <f>DV43*FI25</f>
        <v>28.589750000000002</v>
      </c>
      <c r="EV43" s="109">
        <f t="shared" si="105"/>
        <v>1.4166666666666665</v>
      </c>
      <c r="EW43" s="60"/>
      <c r="EX43" s="61"/>
      <c r="EY43" s="34">
        <f t="shared" si="69"/>
        <v>68.828916666666657</v>
      </c>
      <c r="FB43" s="40" t="s">
        <v>65</v>
      </c>
      <c r="FC43" s="41" t="s">
        <v>66</v>
      </c>
      <c r="FD43" s="42">
        <v>60</v>
      </c>
      <c r="FE43" s="42">
        <f t="shared" si="101"/>
        <v>54</v>
      </c>
      <c r="FF43" s="43">
        <v>108000</v>
      </c>
      <c r="FG43" s="42">
        <f t="shared" si="100"/>
        <v>97200</v>
      </c>
    </row>
    <row r="44" spans="1:168" s="23" customFormat="1" ht="15.75" thickBot="1">
      <c r="B44" s="111" t="s">
        <v>5</v>
      </c>
      <c r="C44" s="111">
        <f>SUM(C21:C41)</f>
        <v>1756.4</v>
      </c>
      <c r="D44" s="112">
        <f t="shared" ref="D44:T44" si="108">SUM(D22:D43)</f>
        <v>1.4394164529592195</v>
      </c>
      <c r="E44" s="112">
        <f t="shared" si="108"/>
        <v>132.58000000000001</v>
      </c>
      <c r="F44" s="112">
        <f t="shared" si="108"/>
        <v>5.9488646000000003</v>
      </c>
      <c r="G44" s="112">
        <f t="shared" si="108"/>
        <v>132.58000000000001</v>
      </c>
      <c r="H44" s="112">
        <f t="shared" si="108"/>
        <v>5.9488646000000003</v>
      </c>
      <c r="I44" s="112">
        <f t="shared" si="108"/>
        <v>132.58000000000001</v>
      </c>
      <c r="J44" s="112">
        <f t="shared" si="108"/>
        <v>5.9488646000000003</v>
      </c>
      <c r="K44" s="112">
        <f t="shared" si="108"/>
        <v>464.03000000000009</v>
      </c>
      <c r="L44" s="112">
        <f t="shared" si="108"/>
        <v>12.665367400000001</v>
      </c>
      <c r="M44" s="112">
        <f t="shared" si="108"/>
        <v>397.74000000000007</v>
      </c>
      <c r="N44" s="112">
        <f t="shared" si="108"/>
        <v>14.561261399999999</v>
      </c>
      <c r="O44" s="112">
        <f t="shared" si="108"/>
        <v>338.16</v>
      </c>
      <c r="P44" s="112">
        <f t="shared" si="108"/>
        <v>13.182673400000001</v>
      </c>
      <c r="Q44" s="112">
        <f t="shared" si="108"/>
        <v>338.16</v>
      </c>
      <c r="R44" s="112">
        <f t="shared" si="108"/>
        <v>13.182673400000001</v>
      </c>
      <c r="S44" s="112">
        <f t="shared" si="108"/>
        <v>338.16</v>
      </c>
      <c r="T44" s="112">
        <f t="shared" si="108"/>
        <v>13.182673400000001</v>
      </c>
      <c r="U44" s="112">
        <f>SUM(U22:U43)</f>
        <v>164.25575152737972</v>
      </c>
      <c r="V44" s="112">
        <f>SUM(V22:V43)</f>
        <v>3.3221262633881428</v>
      </c>
      <c r="W44" s="112">
        <f t="shared" ref="W44:AD44" si="109">SUM(W21,W26,W29,W33,W36,W38,W41)</f>
        <v>253.87</v>
      </c>
      <c r="X44" s="112">
        <f t="shared" si="109"/>
        <v>9.5462611000000006</v>
      </c>
      <c r="Y44" s="112">
        <f t="shared" si="109"/>
        <v>300.87</v>
      </c>
      <c r="Z44" s="112">
        <f t="shared" si="109"/>
        <v>10.8904611</v>
      </c>
      <c r="AA44" s="112">
        <f t="shared" si="109"/>
        <v>290.87</v>
      </c>
      <c r="AB44" s="112" t="e">
        <f t="shared" si="109"/>
        <v>#REF!</v>
      </c>
      <c r="AC44" s="112">
        <f t="shared" si="109"/>
        <v>300.87</v>
      </c>
      <c r="AD44" s="112">
        <f t="shared" si="109"/>
        <v>9.8135923000000016</v>
      </c>
      <c r="AE44" s="113">
        <f>SUM(AE41,AE38,AE36,AE33,AE29,AE26,AE21)</f>
        <v>507.30799999999999</v>
      </c>
      <c r="AF44" s="114" t="e">
        <f t="shared" ref="AF44:AT44" si="110">SUM(AF21,AF26,AF29,AF33,AF36,AF38,AF41)</f>
        <v>#REF!</v>
      </c>
      <c r="AG44" s="111">
        <f t="shared" si="110"/>
        <v>304.12799999999999</v>
      </c>
      <c r="AH44" s="115">
        <f t="shared" si="110"/>
        <v>11.086521980000001</v>
      </c>
      <c r="AI44" s="116">
        <f t="shared" si="110"/>
        <v>404.202</v>
      </c>
      <c r="AJ44" s="114">
        <f t="shared" si="110"/>
        <v>12.422481360000001</v>
      </c>
      <c r="AK44" s="111">
        <f t="shared" si="110"/>
        <v>360.41800000000001</v>
      </c>
      <c r="AL44" s="111">
        <f t="shared" si="110"/>
        <v>13.38660312</v>
      </c>
      <c r="AM44" s="111">
        <f t="shared" si="110"/>
        <v>471.10300000000001</v>
      </c>
      <c r="AN44" s="111">
        <f t="shared" si="110"/>
        <v>16.05763709</v>
      </c>
      <c r="AO44" s="111">
        <f t="shared" si="110"/>
        <v>523.84100000000001</v>
      </c>
      <c r="AP44" s="111">
        <f t="shared" si="110"/>
        <v>16.539697969999999</v>
      </c>
      <c r="AQ44" s="111">
        <f t="shared" si="110"/>
        <v>523.84100000000001</v>
      </c>
      <c r="AR44" s="111">
        <f t="shared" si="110"/>
        <v>16.539697969999999</v>
      </c>
      <c r="AS44" s="111">
        <f t="shared" si="110"/>
        <v>533.84100000000012</v>
      </c>
      <c r="AT44" s="111">
        <f t="shared" si="110"/>
        <v>16.988397969999998</v>
      </c>
      <c r="AU44" s="112">
        <f>SUM(AU22:AU43)</f>
        <v>345.16944804143412</v>
      </c>
      <c r="AV44" s="112">
        <f>SUM(AV22:AV43)</f>
        <v>4.9488315231055457</v>
      </c>
      <c r="AW44" s="111">
        <f t="shared" ref="AW44:BT44" si="111">SUM(AW21,AW26,AW29,AW33,AW36,AW38,AW41)</f>
        <v>533.84100000000012</v>
      </c>
      <c r="AX44" s="111">
        <f t="shared" si="111"/>
        <v>16.988397969999998</v>
      </c>
      <c r="AY44" s="111">
        <f t="shared" si="111"/>
        <v>600.40100000000007</v>
      </c>
      <c r="AZ44" s="111">
        <f t="shared" si="111"/>
        <v>16.987670769999998</v>
      </c>
      <c r="BA44" s="111">
        <f t="shared" si="111"/>
        <v>600.40100000000007</v>
      </c>
      <c r="BB44" s="111">
        <f t="shared" si="111"/>
        <v>16.987670769999998</v>
      </c>
      <c r="BC44" s="111">
        <f t="shared" si="111"/>
        <v>607.03</v>
      </c>
      <c r="BD44" s="111">
        <f t="shared" si="111"/>
        <v>17.486418969999999</v>
      </c>
      <c r="BE44" s="111">
        <f t="shared" si="111"/>
        <v>607.03</v>
      </c>
      <c r="BF44" s="111">
        <f t="shared" si="111"/>
        <v>17.486418969999999</v>
      </c>
      <c r="BG44" s="111">
        <f t="shared" si="111"/>
        <v>607.03</v>
      </c>
      <c r="BH44" s="111">
        <f t="shared" si="111"/>
        <v>17.486418969999999</v>
      </c>
      <c r="BI44" s="116">
        <f t="shared" si="111"/>
        <v>607.03</v>
      </c>
      <c r="BJ44" s="111">
        <f t="shared" si="111"/>
        <v>17.486418969999999</v>
      </c>
      <c r="BK44" s="111">
        <f t="shared" si="111"/>
        <v>607.03</v>
      </c>
      <c r="BL44" s="111">
        <f t="shared" si="111"/>
        <v>17.486418969999999</v>
      </c>
      <c r="BM44" s="111">
        <f t="shared" si="111"/>
        <v>607.03</v>
      </c>
      <c r="BN44" s="111">
        <f t="shared" si="111"/>
        <v>17.486418969999999</v>
      </c>
      <c r="BO44" s="111">
        <f t="shared" si="111"/>
        <v>607.03</v>
      </c>
      <c r="BP44" s="111">
        <f t="shared" si="111"/>
        <v>17.486418969999999</v>
      </c>
      <c r="BQ44" s="111">
        <f t="shared" si="111"/>
        <v>607.03</v>
      </c>
      <c r="BR44" s="111">
        <f t="shared" si="111"/>
        <v>17.486418969999999</v>
      </c>
      <c r="BS44" s="111">
        <f t="shared" si="111"/>
        <v>607.03</v>
      </c>
      <c r="BT44" s="111">
        <f t="shared" si="111"/>
        <v>17.486418969999999</v>
      </c>
      <c r="BU44" s="112">
        <f>SUM(BU22:BU43)</f>
        <v>528.02776884396849</v>
      </c>
      <c r="BV44" s="112">
        <f>SUM(BV22:BV43)</f>
        <v>4.6956963091466788</v>
      </c>
      <c r="BW44" s="111">
        <f t="shared" ref="BW44:CT44" si="112">SUM(BW21,BW26,BW29,BW33,BW36,BW38,BW41)</f>
        <v>607.03</v>
      </c>
      <c r="BX44" s="111">
        <f t="shared" si="112"/>
        <v>17.486418969999999</v>
      </c>
      <c r="BY44" s="111">
        <f t="shared" si="112"/>
        <v>607.03</v>
      </c>
      <c r="BZ44" s="111" t="e">
        <f t="shared" si="112"/>
        <v>#REF!</v>
      </c>
      <c r="CA44" s="111">
        <f t="shared" si="112"/>
        <v>607.03</v>
      </c>
      <c r="CB44" s="111">
        <f t="shared" si="112"/>
        <v>17.486418969999999</v>
      </c>
      <c r="CC44" s="111">
        <f t="shared" si="112"/>
        <v>640.17500000000007</v>
      </c>
      <c r="CD44" s="111">
        <f t="shared" si="112"/>
        <v>18.989900520000003</v>
      </c>
      <c r="CE44" s="111">
        <f t="shared" si="112"/>
        <v>641.17500000000007</v>
      </c>
      <c r="CF44" s="111">
        <f t="shared" si="112"/>
        <v>19.019360520000003</v>
      </c>
      <c r="CG44" s="111">
        <f t="shared" si="112"/>
        <v>641.17500000000007</v>
      </c>
      <c r="CH44" s="111">
        <f t="shared" si="112"/>
        <v>19.019360520000003</v>
      </c>
      <c r="CI44" s="111">
        <f t="shared" si="112"/>
        <v>641.17500000000007</v>
      </c>
      <c r="CJ44" s="111">
        <f t="shared" si="112"/>
        <v>19.019360520000003</v>
      </c>
      <c r="CK44" s="111">
        <f t="shared" si="112"/>
        <v>641.17500000000007</v>
      </c>
      <c r="CL44" s="111">
        <f t="shared" si="112"/>
        <v>19.019360520000003</v>
      </c>
      <c r="CM44" s="111">
        <f t="shared" si="112"/>
        <v>641.17500000000007</v>
      </c>
      <c r="CN44" s="111">
        <f t="shared" si="112"/>
        <v>19.019360520000003</v>
      </c>
      <c r="CO44" s="111">
        <f t="shared" si="112"/>
        <v>641.17500000000007</v>
      </c>
      <c r="CP44" s="111">
        <f t="shared" si="112"/>
        <v>19.019360520000003</v>
      </c>
      <c r="CQ44" s="111">
        <f t="shared" si="112"/>
        <v>641.17500000000007</v>
      </c>
      <c r="CR44" s="111">
        <f t="shared" si="112"/>
        <v>19.019360520000003</v>
      </c>
      <c r="CS44" s="111">
        <f t="shared" si="112"/>
        <v>631.17500000000007</v>
      </c>
      <c r="CT44" s="111">
        <f t="shared" si="112"/>
        <v>18.55716052</v>
      </c>
      <c r="CU44" s="112">
        <f>SUM(CU22:CU43)</f>
        <v>497.03022301503495</v>
      </c>
      <c r="CV44" s="112">
        <f>SUM(CV22:CV43)</f>
        <v>6.289877181073062</v>
      </c>
      <c r="CW44" s="111">
        <f t="shared" ref="CW44:DT44" si="113">SUM(CW21,CW26,CW29,CW33,CW36,CW38,CW41)</f>
        <v>631.17500000000007</v>
      </c>
      <c r="CX44" s="111">
        <f t="shared" si="113"/>
        <v>18.55716052</v>
      </c>
      <c r="CY44" s="111">
        <f t="shared" si="113"/>
        <v>684.20699999999999</v>
      </c>
      <c r="CZ44" s="117">
        <f t="shared" si="113"/>
        <v>20.543739240000001</v>
      </c>
      <c r="DA44" s="116">
        <f t="shared" si="113"/>
        <v>750.49700000000007</v>
      </c>
      <c r="DB44" s="111">
        <f t="shared" si="113"/>
        <v>23.026962640000001</v>
      </c>
      <c r="DC44" s="111">
        <f t="shared" si="113"/>
        <v>684.20699999999999</v>
      </c>
      <c r="DD44" s="111">
        <f t="shared" si="113"/>
        <v>23.102959170000005</v>
      </c>
      <c r="DE44" s="111">
        <f t="shared" si="113"/>
        <v>684.20699999999999</v>
      </c>
      <c r="DF44" s="111">
        <f t="shared" si="113"/>
        <v>23.102959170000005</v>
      </c>
      <c r="DG44" s="111">
        <f t="shared" si="113"/>
        <v>684.20699999999999</v>
      </c>
      <c r="DH44" s="111">
        <f t="shared" si="113"/>
        <v>23.102959170000005</v>
      </c>
      <c r="DI44" s="111">
        <f t="shared" si="113"/>
        <v>684.20699999999999</v>
      </c>
      <c r="DJ44" s="111">
        <f t="shared" si="113"/>
        <v>23.102959170000005</v>
      </c>
      <c r="DK44" s="111">
        <f t="shared" si="113"/>
        <v>684.20699999999999</v>
      </c>
      <c r="DL44" s="111">
        <f t="shared" si="113"/>
        <v>23.102959170000005</v>
      </c>
      <c r="DM44" s="111">
        <f t="shared" si="113"/>
        <v>684.20699999999999</v>
      </c>
      <c r="DN44" s="111">
        <f t="shared" si="113"/>
        <v>23.102959170000005</v>
      </c>
      <c r="DO44" s="111">
        <f t="shared" si="113"/>
        <v>684.20699999999999</v>
      </c>
      <c r="DP44" s="111">
        <f t="shared" si="113"/>
        <v>23.102959170000005</v>
      </c>
      <c r="DQ44" s="111">
        <f t="shared" si="113"/>
        <v>684.20699999999999</v>
      </c>
      <c r="DR44" s="111">
        <f t="shared" si="113"/>
        <v>23.102959170000005</v>
      </c>
      <c r="DS44" s="111">
        <f t="shared" si="113"/>
        <v>684.20699999999999</v>
      </c>
      <c r="DT44" s="111">
        <f t="shared" si="113"/>
        <v>23.102959170000005</v>
      </c>
      <c r="DU44" s="112">
        <f>SUM(DU22:DU43)</f>
        <v>636.01537860914164</v>
      </c>
      <c r="DV44" s="112">
        <f>SUM(DV22:DV43)</f>
        <v>5.2984217076482123</v>
      </c>
      <c r="DW44" s="111">
        <f t="shared" ref="DW44:ET44" si="114">SUM(DW21,DW26,DW29,DW33,DW36,DW38,DW41)</f>
        <v>684.20699999999999</v>
      </c>
      <c r="DX44" s="111">
        <f t="shared" si="114"/>
        <v>23.102959170000005</v>
      </c>
      <c r="DY44" s="111">
        <f t="shared" si="114"/>
        <v>684.20699999999999</v>
      </c>
      <c r="DZ44" s="111">
        <f t="shared" si="114"/>
        <v>23.102959170000005</v>
      </c>
      <c r="EA44" s="111">
        <f t="shared" si="114"/>
        <v>717.35200000000009</v>
      </c>
      <c r="EB44" s="111">
        <f t="shared" si="114"/>
        <v>24.093994670000004</v>
      </c>
      <c r="EC44" s="111">
        <f t="shared" si="114"/>
        <v>664.32000000000016</v>
      </c>
      <c r="ED44" s="111">
        <f t="shared" si="114"/>
        <v>24.693762690000003</v>
      </c>
      <c r="EE44" s="111">
        <f t="shared" si="114"/>
        <v>664.32000000000016</v>
      </c>
      <c r="EF44" s="111">
        <f t="shared" si="114"/>
        <v>24.693762690000003</v>
      </c>
      <c r="EG44" s="111">
        <f t="shared" si="114"/>
        <v>664.32000000000016</v>
      </c>
      <c r="EH44" s="111">
        <f t="shared" si="114"/>
        <v>24.693762690000003</v>
      </c>
      <c r="EI44" s="111">
        <f t="shared" si="114"/>
        <v>664.32000000000016</v>
      </c>
      <c r="EJ44" s="111">
        <f t="shared" si="114"/>
        <v>24.693762690000003</v>
      </c>
      <c r="EK44" s="111">
        <f t="shared" si="114"/>
        <v>664.32000000000016</v>
      </c>
      <c r="EL44" s="111">
        <f t="shared" si="114"/>
        <v>24.693762690000003</v>
      </c>
      <c r="EM44" s="111">
        <f t="shared" si="114"/>
        <v>564.8850000000001</v>
      </c>
      <c r="EN44" s="111">
        <f t="shared" si="114"/>
        <v>20.856566040000004</v>
      </c>
      <c r="EO44" s="111">
        <f t="shared" si="114"/>
        <v>564.8850000000001</v>
      </c>
      <c r="EP44" s="111">
        <f t="shared" si="114"/>
        <v>20.856566040000004</v>
      </c>
      <c r="EQ44" s="111">
        <f t="shared" si="114"/>
        <v>564.8850000000001</v>
      </c>
      <c r="ER44" s="111">
        <f t="shared" si="114"/>
        <v>20.856566040000004</v>
      </c>
      <c r="ES44" s="111">
        <f t="shared" si="114"/>
        <v>564.8850000000001</v>
      </c>
      <c r="ET44" s="111">
        <f t="shared" si="114"/>
        <v>20.856566040000004</v>
      </c>
      <c r="EU44" s="112">
        <f>SUM(EU22:EU43)</f>
        <v>521.05892216774782</v>
      </c>
      <c r="EV44" s="112">
        <f>SUM(EV22:EV43)</f>
        <v>25.994369437320863</v>
      </c>
      <c r="EW44" s="60" t="e">
        <f>SUM(AE44,AG44,AI44,AK44,AM44,AO44,AQ44,AS44,AW44,AY44,BA44,BC44,BE44,BG44,BI44,BK44,BM44,BO44,BQ44,BS44,BW44,BY44,CA44,CC44,CE44,CG44,CI44,CK44,CM44,CO44,CQ44,CS44,CW44,CY44,DA44,DC44,DE44,DG44,DI44,DK44,DM44,DO44,DQ44,DS44,DW44,DY44,EA44,EC44,EE44,EG44,EI44,EK44,EM44,EO44,EQ44,ES44,#REF!,#REF!,#REF!,#REF!,#REF!,#REF!,#REF!,#REF!,#REF!,#REF!,#REF!,#REF!,#REF!,#REF!,#REF!,#REF!,#REF!,#REF!,#REF!,#REF!,#REF!,#REF!,#REF!,#REF!,#REF!,#REF!,#REF!,#REF!,#REF!,#REF!,#REF!,#REF!,#REF!,#REF!,AC44,AA44,Y44,W44,S44,Q44,O44,M44,K44,I44,G44,E44)</f>
        <v>#REF!</v>
      </c>
      <c r="EX44" s="61" t="e">
        <f>SUM(AF44,AH44,AJ44,AL44,AN44,AP44,AR44,AT44,AX44,AZ44,BB44,BD44,BF44,BH44,BJ44,BL44,BN44,BP44,BR44,BT44,BX44,BZ44,CB44,CD44,CF44,CH44,CJ44,CL44,CN44,CP44,CR44,CT44,CX44,CZ44,DB44,DD44,DF44,DH44,DJ44,DL44,DN44,DP44,DR44,DT44,DX44,DZ44,EB44,ED44,EF44,EH44,EJ44,EL44,EN44,EP44,ER44,ET44,#REF!,#REF!,#REF!,#REF!,#REF!,#REF!,#REF!,#REF!,#REF!,#REF!,#REF!,#REF!,#REF!,#REF!,#REF!,#REF!,#REF!,#REF!,#REF!,#REF!,#REF!,#REF!,#REF!,#REF!,#REF!,#REF!,#REF!,#REF!,#REF!,#REF!,#REF!,#REF!,#REF!,#REF!,AD44,AB44,Z44,X44,T44,R44,P44,N44,L44,J44,H44,F44)</f>
        <v>#REF!</v>
      </c>
      <c r="EY44" s="114">
        <f t="shared" si="69"/>
        <v>2691.5574922047063</v>
      </c>
      <c r="FB44" s="40" t="s">
        <v>67</v>
      </c>
      <c r="FC44" s="41" t="s">
        <v>68</v>
      </c>
      <c r="FD44" s="42">
        <v>48</v>
      </c>
      <c r="FE44" s="42">
        <f t="shared" si="101"/>
        <v>43.2</v>
      </c>
      <c r="FF44" s="43">
        <v>86400</v>
      </c>
      <c r="FG44" s="42">
        <f t="shared" si="100"/>
        <v>77760</v>
      </c>
    </row>
    <row r="45" spans="1:168" ht="15.75" thickBot="1">
      <c r="B45" s="106"/>
      <c r="C45" s="106"/>
      <c r="D45" s="118">
        <f>D44</f>
        <v>1.4394164529592195</v>
      </c>
      <c r="E45" s="118">
        <f>E44</f>
        <v>132.58000000000001</v>
      </c>
      <c r="F45" s="118">
        <f>F44</f>
        <v>5.9488646000000003</v>
      </c>
      <c r="G45" s="118">
        <f t="shared" ref="G45:BR45" si="115">E45+G44</f>
        <v>265.16000000000003</v>
      </c>
      <c r="H45" s="118">
        <f t="shared" si="115"/>
        <v>11.897729200000001</v>
      </c>
      <c r="I45" s="118">
        <f t="shared" si="115"/>
        <v>397.74</v>
      </c>
      <c r="J45" s="118">
        <f t="shared" si="115"/>
        <v>17.846593800000001</v>
      </c>
      <c r="K45" s="118">
        <f t="shared" si="115"/>
        <v>861.7700000000001</v>
      </c>
      <c r="L45" s="118">
        <f t="shared" si="115"/>
        <v>30.511961200000002</v>
      </c>
      <c r="M45" s="118">
        <f t="shared" si="115"/>
        <v>1259.5100000000002</v>
      </c>
      <c r="N45" s="118">
        <f t="shared" si="115"/>
        <v>45.073222600000001</v>
      </c>
      <c r="O45" s="118">
        <f t="shared" si="115"/>
        <v>1597.6700000000003</v>
      </c>
      <c r="P45" s="118">
        <f t="shared" si="115"/>
        <v>58.255896</v>
      </c>
      <c r="Q45" s="118">
        <f t="shared" si="115"/>
        <v>1935.8300000000004</v>
      </c>
      <c r="R45" s="118">
        <f t="shared" si="115"/>
        <v>71.438569400000006</v>
      </c>
      <c r="S45" s="118">
        <f t="shared" si="115"/>
        <v>2273.9900000000002</v>
      </c>
      <c r="T45" s="118">
        <f t="shared" si="115"/>
        <v>84.621242800000005</v>
      </c>
      <c r="U45" s="118"/>
      <c r="V45" s="118">
        <f>V44+D45</f>
        <v>4.7615427163473623</v>
      </c>
      <c r="W45" s="118">
        <f>S45+W44</f>
        <v>2527.86</v>
      </c>
      <c r="X45" s="118">
        <f>T45+X44</f>
        <v>94.1675039</v>
      </c>
      <c r="Y45" s="118">
        <f t="shared" si="115"/>
        <v>2828.73</v>
      </c>
      <c r="Z45" s="118">
        <f t="shared" si="115"/>
        <v>105.057965</v>
      </c>
      <c r="AA45" s="118">
        <f t="shared" si="115"/>
        <v>3119.6</v>
      </c>
      <c r="AB45" s="118" t="e">
        <f t="shared" si="115"/>
        <v>#REF!</v>
      </c>
      <c r="AC45" s="118">
        <f t="shared" si="115"/>
        <v>3420.47</v>
      </c>
      <c r="AD45" s="118" t="e">
        <f t="shared" si="115"/>
        <v>#REF!</v>
      </c>
      <c r="AE45" s="118">
        <f t="shared" si="115"/>
        <v>3927.7779999999998</v>
      </c>
      <c r="AF45" s="118" t="e">
        <f t="shared" si="115"/>
        <v>#REF!</v>
      </c>
      <c r="AG45" s="119">
        <f t="shared" si="115"/>
        <v>4231.9059999999999</v>
      </c>
      <c r="AH45" s="120" t="e">
        <f t="shared" si="115"/>
        <v>#REF!</v>
      </c>
      <c r="AI45" s="121">
        <f t="shared" si="115"/>
        <v>4636.1080000000002</v>
      </c>
      <c r="AJ45" s="122" t="e">
        <f t="shared" si="115"/>
        <v>#REF!</v>
      </c>
      <c r="AK45" s="119">
        <f t="shared" si="115"/>
        <v>4996.5259999999998</v>
      </c>
      <c r="AL45" s="106" t="e">
        <f t="shared" si="115"/>
        <v>#REF!</v>
      </c>
      <c r="AM45" s="106">
        <f t="shared" si="115"/>
        <v>5467.6289999999999</v>
      </c>
      <c r="AN45" s="106" t="e">
        <f t="shared" si="115"/>
        <v>#REF!</v>
      </c>
      <c r="AO45" s="106">
        <f t="shared" si="115"/>
        <v>5991.47</v>
      </c>
      <c r="AP45" s="106" t="e">
        <f t="shared" si="115"/>
        <v>#REF!</v>
      </c>
      <c r="AQ45" s="106">
        <f t="shared" si="115"/>
        <v>6515.3110000000006</v>
      </c>
      <c r="AR45" s="106" t="e">
        <f t="shared" si="115"/>
        <v>#REF!</v>
      </c>
      <c r="AS45" s="106">
        <f t="shared" si="115"/>
        <v>7049.152000000001</v>
      </c>
      <c r="AT45" s="106" t="e">
        <f t="shared" si="115"/>
        <v>#REF!</v>
      </c>
      <c r="AU45" s="106"/>
      <c r="AV45" s="118">
        <f>V45+AV44</f>
        <v>9.7103742394529071</v>
      </c>
      <c r="AW45" s="106">
        <f>AS45+AW44</f>
        <v>7582.9930000000013</v>
      </c>
      <c r="AX45" s="106" t="e">
        <f>AT45+AX44</f>
        <v>#REF!</v>
      </c>
      <c r="AY45" s="106">
        <f t="shared" si="115"/>
        <v>8183.3940000000011</v>
      </c>
      <c r="AZ45" s="106" t="e">
        <f t="shared" si="115"/>
        <v>#REF!</v>
      </c>
      <c r="BA45" s="106">
        <f t="shared" si="115"/>
        <v>8783.7950000000019</v>
      </c>
      <c r="BB45" s="106" t="e">
        <f t="shared" si="115"/>
        <v>#REF!</v>
      </c>
      <c r="BC45" s="106">
        <f t="shared" si="115"/>
        <v>9390.8250000000025</v>
      </c>
      <c r="BD45" s="106" t="e">
        <f t="shared" si="115"/>
        <v>#REF!</v>
      </c>
      <c r="BE45" s="106">
        <f t="shared" si="115"/>
        <v>9997.8550000000032</v>
      </c>
      <c r="BF45" s="106" t="e">
        <f t="shared" si="115"/>
        <v>#REF!</v>
      </c>
      <c r="BG45" s="106">
        <f t="shared" si="115"/>
        <v>10604.885000000004</v>
      </c>
      <c r="BH45" s="106" t="e">
        <f t="shared" si="115"/>
        <v>#REF!</v>
      </c>
      <c r="BI45" s="123">
        <f t="shared" si="115"/>
        <v>11211.915000000005</v>
      </c>
      <c r="BJ45" s="106" t="e">
        <f t="shared" si="115"/>
        <v>#REF!</v>
      </c>
      <c r="BK45" s="106">
        <f t="shared" si="115"/>
        <v>11818.945000000005</v>
      </c>
      <c r="BL45" s="106" t="e">
        <f t="shared" si="115"/>
        <v>#REF!</v>
      </c>
      <c r="BM45" s="106">
        <f t="shared" si="115"/>
        <v>12425.975000000006</v>
      </c>
      <c r="BN45" s="106" t="e">
        <f t="shared" si="115"/>
        <v>#REF!</v>
      </c>
      <c r="BO45" s="106">
        <f t="shared" si="115"/>
        <v>13033.005000000006</v>
      </c>
      <c r="BP45" s="106" t="e">
        <f t="shared" si="115"/>
        <v>#REF!</v>
      </c>
      <c r="BQ45" s="106">
        <f t="shared" si="115"/>
        <v>13640.035000000007</v>
      </c>
      <c r="BR45" s="106" t="e">
        <f t="shared" si="115"/>
        <v>#REF!</v>
      </c>
      <c r="BS45" s="106">
        <f t="shared" ref="BS45:CT45" si="116">BQ45+BS44</f>
        <v>14247.065000000008</v>
      </c>
      <c r="BT45" s="106" t="e">
        <f t="shared" si="116"/>
        <v>#REF!</v>
      </c>
      <c r="BU45" s="106"/>
      <c r="BV45" s="118">
        <f>AV45+BV44</f>
        <v>14.406070548599587</v>
      </c>
      <c r="BW45" s="106">
        <f>BS45+BW44</f>
        <v>14854.095000000008</v>
      </c>
      <c r="BX45" s="106" t="e">
        <f>BT45+BX44</f>
        <v>#REF!</v>
      </c>
      <c r="BY45" s="106">
        <f t="shared" si="116"/>
        <v>15461.125000000009</v>
      </c>
      <c r="BZ45" s="106" t="e">
        <f t="shared" si="116"/>
        <v>#REF!</v>
      </c>
      <c r="CA45" s="106">
        <f t="shared" si="116"/>
        <v>16068.15500000001</v>
      </c>
      <c r="CB45" s="106" t="e">
        <f t="shared" si="116"/>
        <v>#REF!</v>
      </c>
      <c r="CC45" s="106">
        <f t="shared" si="116"/>
        <v>16708.330000000009</v>
      </c>
      <c r="CD45" s="106" t="e">
        <f t="shared" si="116"/>
        <v>#REF!</v>
      </c>
      <c r="CE45" s="106">
        <f t="shared" si="116"/>
        <v>17349.505000000008</v>
      </c>
      <c r="CF45" s="106" t="e">
        <f t="shared" si="116"/>
        <v>#REF!</v>
      </c>
      <c r="CG45" s="106">
        <f t="shared" si="116"/>
        <v>17990.680000000008</v>
      </c>
      <c r="CH45" s="106" t="e">
        <f t="shared" si="116"/>
        <v>#REF!</v>
      </c>
      <c r="CI45" s="106">
        <f t="shared" si="116"/>
        <v>18631.855000000007</v>
      </c>
      <c r="CJ45" s="106" t="e">
        <f t="shared" si="116"/>
        <v>#REF!</v>
      </c>
      <c r="CK45" s="106">
        <f t="shared" si="116"/>
        <v>19273.030000000006</v>
      </c>
      <c r="CL45" s="106" t="e">
        <f t="shared" si="116"/>
        <v>#REF!</v>
      </c>
      <c r="CM45" s="106">
        <f t="shared" si="116"/>
        <v>19914.205000000005</v>
      </c>
      <c r="CN45" s="106" t="e">
        <f t="shared" si="116"/>
        <v>#REF!</v>
      </c>
      <c r="CO45" s="106">
        <f t="shared" si="116"/>
        <v>20555.380000000005</v>
      </c>
      <c r="CP45" s="106" t="e">
        <f t="shared" si="116"/>
        <v>#REF!</v>
      </c>
      <c r="CQ45" s="106">
        <f t="shared" si="116"/>
        <v>21196.555000000004</v>
      </c>
      <c r="CR45" s="106" t="e">
        <f t="shared" si="116"/>
        <v>#REF!</v>
      </c>
      <c r="CS45" s="106">
        <f t="shared" si="116"/>
        <v>21827.730000000003</v>
      </c>
      <c r="CT45" s="106" t="e">
        <f t="shared" si="116"/>
        <v>#REF!</v>
      </c>
      <c r="CU45" s="106"/>
      <c r="CV45" s="118">
        <f>BV45+CV44</f>
        <v>20.69594772967265</v>
      </c>
      <c r="CW45" s="106">
        <f>CS45+CW44</f>
        <v>22458.905000000002</v>
      </c>
      <c r="CX45" s="106" t="e">
        <f>CT45+CX44</f>
        <v>#REF!</v>
      </c>
      <c r="CY45" s="106">
        <f t="shared" ref="CY45:ET45" si="117">CW45+CY44</f>
        <v>23143.112000000001</v>
      </c>
      <c r="CZ45" s="124" t="e">
        <f t="shared" si="117"/>
        <v>#REF!</v>
      </c>
      <c r="DA45" s="123">
        <f t="shared" si="117"/>
        <v>23893.609</v>
      </c>
      <c r="DB45" s="106" t="e">
        <f t="shared" si="117"/>
        <v>#REF!</v>
      </c>
      <c r="DC45" s="106">
        <f t="shared" si="117"/>
        <v>24577.815999999999</v>
      </c>
      <c r="DD45" s="106" t="e">
        <f t="shared" si="117"/>
        <v>#REF!</v>
      </c>
      <c r="DE45" s="106">
        <f t="shared" si="117"/>
        <v>25262.022999999997</v>
      </c>
      <c r="DF45" s="106" t="e">
        <f t="shared" si="117"/>
        <v>#REF!</v>
      </c>
      <c r="DG45" s="106">
        <f t="shared" si="117"/>
        <v>25946.229999999996</v>
      </c>
      <c r="DH45" s="106" t="e">
        <f t="shared" si="117"/>
        <v>#REF!</v>
      </c>
      <c r="DI45" s="106">
        <f t="shared" si="117"/>
        <v>26630.436999999994</v>
      </c>
      <c r="DJ45" s="106" t="e">
        <f t="shared" si="117"/>
        <v>#REF!</v>
      </c>
      <c r="DK45" s="106">
        <f t="shared" si="117"/>
        <v>27314.643999999993</v>
      </c>
      <c r="DL45" s="106" t="e">
        <f t="shared" si="117"/>
        <v>#REF!</v>
      </c>
      <c r="DM45" s="106">
        <f t="shared" si="117"/>
        <v>27998.850999999991</v>
      </c>
      <c r="DN45" s="106" t="e">
        <f t="shared" si="117"/>
        <v>#REF!</v>
      </c>
      <c r="DO45" s="106">
        <f t="shared" si="117"/>
        <v>28683.05799999999</v>
      </c>
      <c r="DP45" s="106" t="e">
        <f t="shared" si="117"/>
        <v>#REF!</v>
      </c>
      <c r="DQ45" s="106">
        <f t="shared" si="117"/>
        <v>29367.264999999989</v>
      </c>
      <c r="DR45" s="106" t="e">
        <f t="shared" si="117"/>
        <v>#REF!</v>
      </c>
      <c r="DS45" s="106">
        <f t="shared" si="117"/>
        <v>30051.471999999987</v>
      </c>
      <c r="DT45" s="106" t="e">
        <f t="shared" si="117"/>
        <v>#REF!</v>
      </c>
      <c r="DU45" s="106"/>
      <c r="DV45" s="118">
        <f>CV45+DV44</f>
        <v>25.994369437320863</v>
      </c>
      <c r="DW45" s="106">
        <f>DS45+DW44</f>
        <v>30735.678999999986</v>
      </c>
      <c r="DX45" s="106" t="e">
        <f>DT45+DX44</f>
        <v>#REF!</v>
      </c>
      <c r="DY45" s="106">
        <f t="shared" si="117"/>
        <v>31419.885999999984</v>
      </c>
      <c r="DZ45" s="106" t="e">
        <f t="shared" si="117"/>
        <v>#REF!</v>
      </c>
      <c r="EA45" s="106">
        <f t="shared" si="117"/>
        <v>32137.237999999983</v>
      </c>
      <c r="EB45" s="106" t="e">
        <f t="shared" si="117"/>
        <v>#REF!</v>
      </c>
      <c r="EC45" s="106">
        <f t="shared" si="117"/>
        <v>32801.557999999983</v>
      </c>
      <c r="ED45" s="106" t="e">
        <f t="shared" si="117"/>
        <v>#REF!</v>
      </c>
      <c r="EE45" s="106">
        <f t="shared" si="117"/>
        <v>33465.877999999982</v>
      </c>
      <c r="EF45" s="106" t="e">
        <f t="shared" si="117"/>
        <v>#REF!</v>
      </c>
      <c r="EG45" s="106">
        <f t="shared" si="117"/>
        <v>34130.197999999982</v>
      </c>
      <c r="EH45" s="106" t="e">
        <f t="shared" si="117"/>
        <v>#REF!</v>
      </c>
      <c r="EI45" s="106">
        <f t="shared" si="117"/>
        <v>34794.517999999982</v>
      </c>
      <c r="EJ45" s="106" t="e">
        <f t="shared" si="117"/>
        <v>#REF!</v>
      </c>
      <c r="EK45" s="106">
        <f t="shared" si="117"/>
        <v>35458.837999999982</v>
      </c>
      <c r="EL45" s="106" t="e">
        <f t="shared" si="117"/>
        <v>#REF!</v>
      </c>
      <c r="EM45" s="106">
        <f t="shared" si="117"/>
        <v>36023.722999999984</v>
      </c>
      <c r="EN45" s="106" t="e">
        <f t="shared" si="117"/>
        <v>#REF!</v>
      </c>
      <c r="EO45" s="106">
        <f t="shared" si="117"/>
        <v>36588.607999999986</v>
      </c>
      <c r="EP45" s="106" t="e">
        <f t="shared" si="117"/>
        <v>#REF!</v>
      </c>
      <c r="EQ45" s="106">
        <f t="shared" si="117"/>
        <v>37153.492999999988</v>
      </c>
      <c r="ER45" s="106" t="e">
        <f t="shared" si="117"/>
        <v>#REF!</v>
      </c>
      <c r="ES45" s="106">
        <f t="shared" si="117"/>
        <v>37718.37799999999</v>
      </c>
      <c r="ET45" s="106" t="e">
        <f t="shared" si="117"/>
        <v>#REF!</v>
      </c>
      <c r="EU45" s="106"/>
      <c r="EV45" s="118"/>
      <c r="EW45" s="8" t="e">
        <f>#REF!</f>
        <v>#REF!</v>
      </c>
      <c r="EX45" s="8" t="e">
        <f>#REF!</f>
        <v>#REF!</v>
      </c>
      <c r="EY45" s="111"/>
      <c r="FB45" s="40" t="s">
        <v>69</v>
      </c>
      <c r="FC45" s="41" t="s">
        <v>70</v>
      </c>
      <c r="FD45" s="42">
        <v>77</v>
      </c>
      <c r="FE45" s="42">
        <f t="shared" si="101"/>
        <v>69.3</v>
      </c>
      <c r="FF45" s="43">
        <v>138600</v>
      </c>
      <c r="FG45" s="42">
        <f>FF45*0.9</f>
        <v>124740</v>
      </c>
    </row>
    <row r="46" spans="1:168" ht="15.75" thickBot="1">
      <c r="B46" s="49" t="s">
        <v>100</v>
      </c>
      <c r="C46" s="49"/>
      <c r="D46" s="50"/>
      <c r="E46" s="105">
        <f t="shared" ref="E46:T46" si="118">SUM(E21,E26,E33,E36,E38,E41)</f>
        <v>0</v>
      </c>
      <c r="F46" s="105">
        <f t="shared" si="118"/>
        <v>0</v>
      </c>
      <c r="G46" s="105">
        <f t="shared" si="118"/>
        <v>0</v>
      </c>
      <c r="H46" s="105">
        <f t="shared" si="118"/>
        <v>0</v>
      </c>
      <c r="I46" s="105">
        <f t="shared" si="118"/>
        <v>0</v>
      </c>
      <c r="J46" s="105">
        <f t="shared" si="118"/>
        <v>0</v>
      </c>
      <c r="K46" s="105">
        <f t="shared" si="118"/>
        <v>198.87</v>
      </c>
      <c r="L46" s="105">
        <f t="shared" si="118"/>
        <v>6.7165027999999998</v>
      </c>
      <c r="M46" s="105">
        <f t="shared" si="118"/>
        <v>265.16000000000003</v>
      </c>
      <c r="N46" s="105">
        <f t="shared" si="118"/>
        <v>8.6123967999999991</v>
      </c>
      <c r="O46" s="105">
        <f t="shared" si="118"/>
        <v>175.58</v>
      </c>
      <c r="P46" s="105">
        <f t="shared" si="118"/>
        <v>6.2131087999999997</v>
      </c>
      <c r="Q46" s="105">
        <f t="shared" si="118"/>
        <v>175.58</v>
      </c>
      <c r="R46" s="105">
        <f t="shared" si="118"/>
        <v>6.2131087999999997</v>
      </c>
      <c r="S46" s="105">
        <f t="shared" si="118"/>
        <v>175.58</v>
      </c>
      <c r="T46" s="105">
        <f t="shared" si="118"/>
        <v>6.2131087999999997</v>
      </c>
      <c r="U46" s="105"/>
      <c r="V46" s="50">
        <f>U44+(AU44/2)-V47</f>
        <v>238.20199605646908</v>
      </c>
      <c r="W46" s="105">
        <f t="shared" ref="W46:AT46" si="119">SUM(W21,W26,W33,W36,W38,W41)</f>
        <v>177.58</v>
      </c>
      <c r="X46" s="105">
        <f t="shared" si="119"/>
        <v>6.2858288</v>
      </c>
      <c r="Y46" s="105">
        <f t="shared" si="119"/>
        <v>224.58</v>
      </c>
      <c r="Z46" s="105">
        <f t="shared" si="119"/>
        <v>7.6300287999999989</v>
      </c>
      <c r="AA46" s="105">
        <f t="shared" si="119"/>
        <v>214.58</v>
      </c>
      <c r="AB46" s="105">
        <f t="shared" si="119"/>
        <v>7.3440287999999994</v>
      </c>
      <c r="AC46" s="105">
        <f t="shared" si="119"/>
        <v>224.58</v>
      </c>
      <c r="AD46" s="105">
        <f t="shared" si="119"/>
        <v>6.5531600000000001</v>
      </c>
      <c r="AE46" s="105">
        <f t="shared" si="119"/>
        <v>431.01799999999997</v>
      </c>
      <c r="AF46" s="105" t="e">
        <f t="shared" si="119"/>
        <v>#REF!</v>
      </c>
      <c r="AG46" s="105">
        <f t="shared" si="119"/>
        <v>227.83800000000002</v>
      </c>
      <c r="AH46" s="105">
        <f t="shared" si="119"/>
        <v>7.826089679999999</v>
      </c>
      <c r="AI46" s="105">
        <f t="shared" si="119"/>
        <v>327.91199999999998</v>
      </c>
      <c r="AJ46" s="105">
        <f t="shared" si="119"/>
        <v>9.1620490599999993</v>
      </c>
      <c r="AK46" s="105">
        <f t="shared" si="119"/>
        <v>284.12800000000004</v>
      </c>
      <c r="AL46" s="105">
        <f t="shared" si="119"/>
        <v>10.12617082</v>
      </c>
      <c r="AM46" s="105">
        <f t="shared" si="119"/>
        <v>384.92599999999999</v>
      </c>
      <c r="AN46" s="105">
        <f t="shared" si="119"/>
        <v>12.338038900000001</v>
      </c>
      <c r="AO46" s="105">
        <f t="shared" si="119"/>
        <v>437.66399999999999</v>
      </c>
      <c r="AP46" s="105">
        <f t="shared" si="119"/>
        <v>12.820099780000001</v>
      </c>
      <c r="AQ46" s="105">
        <f t="shared" si="119"/>
        <v>437.66399999999999</v>
      </c>
      <c r="AR46" s="105">
        <f t="shared" si="119"/>
        <v>12.820099780000001</v>
      </c>
      <c r="AS46" s="105">
        <f t="shared" si="119"/>
        <v>447.66399999999999</v>
      </c>
      <c r="AT46" s="105">
        <f t="shared" si="119"/>
        <v>13.268799780000002</v>
      </c>
      <c r="AU46" s="105"/>
      <c r="AV46" s="50"/>
      <c r="AW46" s="105">
        <f t="shared" ref="AW46:BT46" si="120">SUM(AW21,AW26,AW33,AW36,AW38,AW41)</f>
        <v>447.66399999999999</v>
      </c>
      <c r="AX46" s="105">
        <f t="shared" si="120"/>
        <v>13.268799780000002</v>
      </c>
      <c r="AY46" s="105">
        <f t="shared" si="120"/>
        <v>514.22400000000005</v>
      </c>
      <c r="AZ46" s="105">
        <f t="shared" si="120"/>
        <v>13.268072580000002</v>
      </c>
      <c r="BA46" s="105">
        <f t="shared" si="120"/>
        <v>514.22400000000005</v>
      </c>
      <c r="BB46" s="105">
        <f t="shared" si="120"/>
        <v>13.268072580000002</v>
      </c>
      <c r="BC46" s="105">
        <f t="shared" si="120"/>
        <v>520.85300000000007</v>
      </c>
      <c r="BD46" s="105">
        <f t="shared" si="120"/>
        <v>13.711336050000002</v>
      </c>
      <c r="BE46" s="105">
        <f t="shared" si="120"/>
        <v>520.85300000000007</v>
      </c>
      <c r="BF46" s="105">
        <f t="shared" si="120"/>
        <v>13.711336050000002</v>
      </c>
      <c r="BG46" s="105">
        <f t="shared" si="120"/>
        <v>520.85300000000007</v>
      </c>
      <c r="BH46" s="105">
        <f t="shared" si="120"/>
        <v>13.711336050000002</v>
      </c>
      <c r="BI46" s="105">
        <f t="shared" si="120"/>
        <v>520.85300000000007</v>
      </c>
      <c r="BJ46" s="105">
        <f t="shared" si="120"/>
        <v>13.711336050000002</v>
      </c>
      <c r="BK46" s="105">
        <f t="shared" si="120"/>
        <v>520.85300000000007</v>
      </c>
      <c r="BL46" s="105">
        <f t="shared" si="120"/>
        <v>13.711336050000002</v>
      </c>
      <c r="BM46" s="105">
        <f t="shared" si="120"/>
        <v>520.85300000000007</v>
      </c>
      <c r="BN46" s="105">
        <f t="shared" si="120"/>
        <v>13.711336050000002</v>
      </c>
      <c r="BO46" s="105">
        <f t="shared" si="120"/>
        <v>520.85300000000007</v>
      </c>
      <c r="BP46" s="105">
        <f t="shared" si="120"/>
        <v>13.711336050000002</v>
      </c>
      <c r="BQ46" s="105">
        <f t="shared" si="120"/>
        <v>520.85300000000007</v>
      </c>
      <c r="BR46" s="105">
        <f t="shared" si="120"/>
        <v>13.711336050000002</v>
      </c>
      <c r="BS46" s="105">
        <f t="shared" si="120"/>
        <v>520.85300000000007</v>
      </c>
      <c r="BT46" s="105">
        <f t="shared" si="120"/>
        <v>13.711336050000002</v>
      </c>
      <c r="BU46" s="105">
        <f>AU44/2+BU44+CU44/2-BU47</f>
        <v>764.63135314275667</v>
      </c>
      <c r="BV46" s="50"/>
      <c r="BW46" s="105">
        <f t="shared" ref="BW46:CT46" si="121">SUM(BW21,BW26,BW33,BW36,BW38,BW41)</f>
        <v>520.85300000000007</v>
      </c>
      <c r="BX46" s="105">
        <f t="shared" si="121"/>
        <v>13.711336050000002</v>
      </c>
      <c r="BY46" s="105">
        <f t="shared" si="121"/>
        <v>520.85300000000007</v>
      </c>
      <c r="BZ46" s="105" t="e">
        <f t="shared" si="121"/>
        <v>#REF!</v>
      </c>
      <c r="CA46" s="105">
        <f t="shared" si="121"/>
        <v>520.85300000000007</v>
      </c>
      <c r="CB46" s="105">
        <f t="shared" si="121"/>
        <v>13.711336050000002</v>
      </c>
      <c r="CC46" s="105">
        <f t="shared" si="121"/>
        <v>553.99800000000005</v>
      </c>
      <c r="CD46" s="105">
        <f t="shared" si="121"/>
        <v>15.158338520000001</v>
      </c>
      <c r="CE46" s="105">
        <f t="shared" si="121"/>
        <v>554.99800000000005</v>
      </c>
      <c r="CF46" s="105">
        <f t="shared" si="121"/>
        <v>15.187798520000001</v>
      </c>
      <c r="CG46" s="105">
        <f t="shared" si="121"/>
        <v>554.99800000000005</v>
      </c>
      <c r="CH46" s="105">
        <f t="shared" si="121"/>
        <v>15.187798520000001</v>
      </c>
      <c r="CI46" s="105">
        <f t="shared" si="121"/>
        <v>554.99800000000005</v>
      </c>
      <c r="CJ46" s="105">
        <f t="shared" si="121"/>
        <v>15.187798520000001</v>
      </c>
      <c r="CK46" s="105">
        <f t="shared" si="121"/>
        <v>554.99800000000005</v>
      </c>
      <c r="CL46" s="105">
        <f t="shared" si="121"/>
        <v>15.187798520000001</v>
      </c>
      <c r="CM46" s="105">
        <f t="shared" si="121"/>
        <v>554.99800000000005</v>
      </c>
      <c r="CN46" s="105">
        <f t="shared" si="121"/>
        <v>15.187798520000001</v>
      </c>
      <c r="CO46" s="105">
        <f t="shared" si="121"/>
        <v>554.99800000000005</v>
      </c>
      <c r="CP46" s="105">
        <f t="shared" si="121"/>
        <v>15.187798520000001</v>
      </c>
      <c r="CQ46" s="105">
        <f t="shared" si="121"/>
        <v>554.99800000000005</v>
      </c>
      <c r="CR46" s="105">
        <f t="shared" si="121"/>
        <v>15.187798520000001</v>
      </c>
      <c r="CS46" s="105">
        <f t="shared" si="121"/>
        <v>544.99800000000005</v>
      </c>
      <c r="CT46" s="105">
        <f t="shared" si="121"/>
        <v>14.725598520000002</v>
      </c>
      <c r="CU46" s="105">
        <f>CU44/2+DU44-CV47</f>
        <v>743.67314011665917</v>
      </c>
      <c r="CV46" s="50"/>
      <c r="CW46" s="105">
        <f t="shared" ref="CW46:DT46" si="122">SUM(CW21,CW26,CW33,CW36,CW38,CW41)</f>
        <v>544.99800000000005</v>
      </c>
      <c r="CX46" s="105">
        <f t="shared" si="122"/>
        <v>14.725598520000002</v>
      </c>
      <c r="CY46" s="105">
        <f t="shared" si="122"/>
        <v>598.03</v>
      </c>
      <c r="CZ46" s="105">
        <f t="shared" si="122"/>
        <v>16.712177240000003</v>
      </c>
      <c r="DA46" s="105">
        <f t="shared" si="122"/>
        <v>664.32</v>
      </c>
      <c r="DB46" s="105">
        <f t="shared" si="122"/>
        <v>19.195400640000003</v>
      </c>
      <c r="DC46" s="105">
        <f t="shared" si="122"/>
        <v>598.03</v>
      </c>
      <c r="DD46" s="105">
        <f t="shared" si="122"/>
        <v>19.213526000000005</v>
      </c>
      <c r="DE46" s="105">
        <f t="shared" si="122"/>
        <v>598.03</v>
      </c>
      <c r="DF46" s="105">
        <f t="shared" si="122"/>
        <v>19.213526000000005</v>
      </c>
      <c r="DG46" s="105">
        <f t="shared" si="122"/>
        <v>598.03</v>
      </c>
      <c r="DH46" s="105">
        <f t="shared" si="122"/>
        <v>19.213526000000005</v>
      </c>
      <c r="DI46" s="105">
        <f t="shared" si="122"/>
        <v>598.03</v>
      </c>
      <c r="DJ46" s="105">
        <f t="shared" si="122"/>
        <v>19.213526000000005</v>
      </c>
      <c r="DK46" s="105">
        <f t="shared" si="122"/>
        <v>598.03</v>
      </c>
      <c r="DL46" s="105">
        <f t="shared" si="122"/>
        <v>19.213526000000005</v>
      </c>
      <c r="DM46" s="105">
        <f t="shared" si="122"/>
        <v>598.03</v>
      </c>
      <c r="DN46" s="105">
        <f t="shared" si="122"/>
        <v>19.213526000000005</v>
      </c>
      <c r="DO46" s="105">
        <f t="shared" si="122"/>
        <v>598.03</v>
      </c>
      <c r="DP46" s="105">
        <f t="shared" si="122"/>
        <v>19.213526000000005</v>
      </c>
      <c r="DQ46" s="105">
        <f t="shared" si="122"/>
        <v>598.03</v>
      </c>
      <c r="DR46" s="105">
        <f t="shared" si="122"/>
        <v>19.213526000000005</v>
      </c>
      <c r="DS46" s="105">
        <f t="shared" si="122"/>
        <v>598.03</v>
      </c>
      <c r="DT46" s="105">
        <f t="shared" si="122"/>
        <v>19.213526000000005</v>
      </c>
      <c r="DU46" s="105"/>
      <c r="DV46" s="105">
        <f>EU44-EU47</f>
        <v>427.13022216774783</v>
      </c>
      <c r="DW46" s="105">
        <f t="shared" ref="DW46:ET46" si="123">SUM(DW21,DW26,DW33,DW36,DW38,DW41)</f>
        <v>598.03</v>
      </c>
      <c r="DX46" s="105">
        <f t="shared" si="123"/>
        <v>19.213526000000005</v>
      </c>
      <c r="DY46" s="105">
        <f t="shared" si="123"/>
        <v>598.03</v>
      </c>
      <c r="DZ46" s="105">
        <f t="shared" si="123"/>
        <v>19.213526000000005</v>
      </c>
      <c r="EA46" s="105">
        <f t="shared" si="123"/>
        <v>631.17500000000007</v>
      </c>
      <c r="EB46" s="105">
        <f t="shared" si="123"/>
        <v>20.204561500000004</v>
      </c>
      <c r="EC46" s="105">
        <f t="shared" si="123"/>
        <v>578.14300000000014</v>
      </c>
      <c r="ED46" s="105">
        <f t="shared" si="123"/>
        <v>20.746193190000003</v>
      </c>
      <c r="EE46" s="105">
        <f t="shared" si="123"/>
        <v>578.14300000000014</v>
      </c>
      <c r="EF46" s="105">
        <f t="shared" si="123"/>
        <v>20.746193190000003</v>
      </c>
      <c r="EG46" s="105">
        <f t="shared" si="123"/>
        <v>578.14300000000014</v>
      </c>
      <c r="EH46" s="105">
        <f t="shared" si="123"/>
        <v>20.746193190000003</v>
      </c>
      <c r="EI46" s="105">
        <f t="shared" si="123"/>
        <v>578.14300000000014</v>
      </c>
      <c r="EJ46" s="105">
        <f t="shared" si="123"/>
        <v>20.746193190000003</v>
      </c>
      <c r="EK46" s="105">
        <f t="shared" si="123"/>
        <v>578.14300000000014</v>
      </c>
      <c r="EL46" s="105">
        <f t="shared" si="123"/>
        <v>20.746193190000003</v>
      </c>
      <c r="EM46" s="105">
        <f t="shared" si="123"/>
        <v>478.70800000000008</v>
      </c>
      <c r="EN46" s="105">
        <f t="shared" si="123"/>
        <v>16.908996540000004</v>
      </c>
      <c r="EO46" s="105">
        <f t="shared" si="123"/>
        <v>478.70800000000008</v>
      </c>
      <c r="EP46" s="105">
        <f t="shared" si="123"/>
        <v>16.908996540000004</v>
      </c>
      <c r="EQ46" s="105">
        <f t="shared" si="123"/>
        <v>478.70800000000008</v>
      </c>
      <c r="ER46" s="105">
        <f t="shared" si="123"/>
        <v>16.908996540000004</v>
      </c>
      <c r="ES46" s="105">
        <f t="shared" si="123"/>
        <v>478.70800000000008</v>
      </c>
      <c r="ET46" s="105">
        <f t="shared" si="123"/>
        <v>16.908996540000004</v>
      </c>
      <c r="EU46" s="105">
        <v>20</v>
      </c>
      <c r="EV46" s="50">
        <v>300</v>
      </c>
      <c r="EW46" s="78"/>
      <c r="EX46" s="78"/>
      <c r="EY46" s="23"/>
      <c r="FB46" s="40" t="s">
        <v>71</v>
      </c>
      <c r="FC46" s="41" t="s">
        <v>72</v>
      </c>
      <c r="FD46" s="42">
        <v>60</v>
      </c>
      <c r="FE46" s="42">
        <f t="shared" si="101"/>
        <v>54</v>
      </c>
      <c r="FF46" s="43">
        <v>108000</v>
      </c>
      <c r="FG46" s="42">
        <f t="shared" si="100"/>
        <v>97200</v>
      </c>
    </row>
    <row r="47" spans="1:168" ht="15.75" thickBot="1">
      <c r="A47" s="5"/>
      <c r="B47" s="49"/>
      <c r="C47" s="49"/>
      <c r="D47" s="50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>
        <f>SUM(D30:D32)+SUM(V30:V32)/2</f>
        <v>0.65233192537838791</v>
      </c>
      <c r="V47" s="105">
        <f>SUM(U30:U32)+SUM(AU30:AU32)/2</f>
        <v>98.638479491627692</v>
      </c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50">
        <f>SUM(V30:V32)/2+SUM(AV30:AV32)+SUM(BV30:BV32)/2</f>
        <v>1.2751420525971739</v>
      </c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>
        <f>SUM(AU30:AU32)/2+SUM(BU30:BU32)+SUM(CU30:CU32)/2</f>
        <v>184.49625122944636</v>
      </c>
      <c r="BV47" s="50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201">
        <f>SUM(BV30:BV32)/2+SUM(CV30:CV32)</f>
        <v>0.97500000000000009</v>
      </c>
      <c r="CV47" s="200">
        <f>SUM(CU30:CU32)/2+SUM(DU30:DU32)</f>
        <v>140.85735</v>
      </c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200">
        <f>SUM(DV30:DV32)</f>
        <v>0.65</v>
      </c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>
        <f>SUM(EU30:EU32)</f>
        <v>93.928699999999992</v>
      </c>
      <c r="EV47" s="50"/>
      <c r="EW47" s="78"/>
      <c r="EX47" s="78"/>
      <c r="EY47" s="202">
        <f>EU47+DV46+CV47+CU46+BU47+BU46+V47+V46+EU46+EV46</f>
        <v>3011.5574922047067</v>
      </c>
      <c r="FB47" s="40" t="s">
        <v>73</v>
      </c>
      <c r="FC47" s="41" t="s">
        <v>74</v>
      </c>
      <c r="FD47" s="42">
        <v>48</v>
      </c>
      <c r="FE47" s="42">
        <f t="shared" si="101"/>
        <v>43.2</v>
      </c>
      <c r="FF47" s="43">
        <v>86400</v>
      </c>
      <c r="FG47" s="42">
        <f t="shared" si="100"/>
        <v>77760</v>
      </c>
    </row>
    <row r="48" spans="1:168" s="23" customFormat="1" ht="15.75" thickBot="1">
      <c r="A48" s="130"/>
      <c r="B48" s="134"/>
      <c r="C48" s="134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3">
        <f>U47+AV47+CU47+DV47</f>
        <v>3.5524739779755619</v>
      </c>
      <c r="V48" s="132"/>
      <c r="W48" s="132"/>
      <c r="X48" s="132"/>
      <c r="Y48" s="132"/>
      <c r="Z48" s="132"/>
      <c r="AA48" s="132"/>
      <c r="AB48" s="132"/>
      <c r="AC48" s="132"/>
      <c r="AD48" s="132"/>
      <c r="AE48" s="133"/>
      <c r="AF48" s="133"/>
      <c r="AG48" s="132"/>
      <c r="AH48" s="133"/>
      <c r="AI48" s="135"/>
      <c r="AJ48" s="133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32"/>
      <c r="EE48" s="132"/>
      <c r="EF48" s="132"/>
      <c r="EG48" s="132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32"/>
      <c r="ES48" s="132"/>
      <c r="ET48" s="132"/>
      <c r="EU48" s="132"/>
      <c r="EV48" s="132"/>
      <c r="EW48" s="131" t="e">
        <f>#REF!</f>
        <v>#REF!</v>
      </c>
      <c r="EX48" s="61" t="e">
        <f>#REF!</f>
        <v>#REF!</v>
      </c>
      <c r="EY48" s="23">
        <f>EY47*1.11</f>
        <v>3342.8288163472248</v>
      </c>
      <c r="FB48" s="40" t="s">
        <v>75</v>
      </c>
      <c r="FC48" s="41" t="s">
        <v>76</v>
      </c>
      <c r="FD48" s="42">
        <v>60</v>
      </c>
      <c r="FE48" s="42">
        <f t="shared" si="101"/>
        <v>54</v>
      </c>
      <c r="FF48" s="43">
        <v>108000</v>
      </c>
      <c r="FG48" s="42">
        <f t="shared" si="100"/>
        <v>97200</v>
      </c>
    </row>
    <row r="49" spans="1:163" ht="15.75" thickBot="1">
      <c r="D49" s="50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"/>
      <c r="AF49" s="5"/>
      <c r="AG49" s="5"/>
      <c r="AH49" s="76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0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70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0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0"/>
      <c r="CW49" s="5"/>
      <c r="CX49" s="5"/>
      <c r="CY49" s="5"/>
      <c r="CZ49" s="76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0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0"/>
      <c r="FB49" s="40" t="s">
        <v>77</v>
      </c>
      <c r="FC49" s="41" t="s">
        <v>78</v>
      </c>
      <c r="FD49" s="42">
        <v>48</v>
      </c>
      <c r="FE49" s="42">
        <f t="shared" si="101"/>
        <v>43.2</v>
      </c>
      <c r="FF49" s="43">
        <v>86400</v>
      </c>
      <c r="FG49" s="42">
        <f t="shared" si="100"/>
        <v>77760</v>
      </c>
    </row>
    <row r="50" spans="1:163" ht="30.75" thickBot="1">
      <c r="B50" s="47" t="s">
        <v>7</v>
      </c>
      <c r="C50" s="47"/>
      <c r="D50" s="50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129"/>
      <c r="AF50" s="129"/>
      <c r="AG50" s="129"/>
      <c r="AH50" s="76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0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70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0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0"/>
      <c r="CW50" s="5"/>
      <c r="CX50" s="5"/>
      <c r="CY50" s="5"/>
      <c r="CZ50" s="76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0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0"/>
      <c r="FB50" s="40" t="s">
        <v>79</v>
      </c>
      <c r="FC50" s="41" t="s">
        <v>80</v>
      </c>
      <c r="FD50" s="42">
        <v>40</v>
      </c>
      <c r="FE50" s="42">
        <f t="shared" si="101"/>
        <v>36</v>
      </c>
      <c r="FF50" s="43">
        <v>72000</v>
      </c>
      <c r="FG50" s="42">
        <f t="shared" si="100"/>
        <v>64800</v>
      </c>
    </row>
    <row r="51" spans="1:163" ht="15.75" thickBot="1">
      <c r="D51" s="50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"/>
      <c r="AF51" s="5"/>
      <c r="AG51" s="5"/>
      <c r="AH51" s="76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0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70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0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0"/>
      <c r="CW51" s="5"/>
      <c r="CX51" s="5"/>
      <c r="CY51" s="5"/>
      <c r="CZ51" s="76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0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0"/>
      <c r="FB51" s="40" t="s">
        <v>81</v>
      </c>
      <c r="FC51" s="41" t="s">
        <v>82</v>
      </c>
      <c r="FD51" s="42">
        <v>48</v>
      </c>
      <c r="FE51" s="42">
        <f t="shared" si="101"/>
        <v>43.2</v>
      </c>
      <c r="FF51" s="43">
        <v>86400</v>
      </c>
      <c r="FG51" s="42">
        <f t="shared" si="100"/>
        <v>77760</v>
      </c>
    </row>
    <row r="52" spans="1:163" ht="15.75" thickBot="1">
      <c r="B52" s="9"/>
      <c r="C52" s="9"/>
      <c r="D52" s="139"/>
      <c r="E52" s="227"/>
      <c r="F52" s="228"/>
      <c r="G52" s="227"/>
      <c r="H52" s="228"/>
      <c r="I52" s="227"/>
      <c r="J52" s="228"/>
      <c r="K52" s="227"/>
      <c r="L52" s="228"/>
      <c r="M52" s="227"/>
      <c r="N52" s="228"/>
      <c r="O52" s="227"/>
      <c r="P52" s="228"/>
      <c r="Q52" s="227"/>
      <c r="R52" s="228"/>
      <c r="S52" s="227"/>
      <c r="T52" s="228"/>
      <c r="U52" s="140"/>
      <c r="V52" s="139"/>
      <c r="W52" s="227"/>
      <c r="X52" s="228"/>
      <c r="Y52" s="227"/>
      <c r="Z52" s="228"/>
      <c r="AA52" s="227"/>
      <c r="AB52" s="228"/>
      <c r="AC52" s="227"/>
      <c r="AD52" s="228"/>
      <c r="AE52" s="227"/>
      <c r="AF52" s="228"/>
      <c r="AG52" s="227"/>
      <c r="AH52" s="228"/>
      <c r="AI52" s="227"/>
      <c r="AJ52" s="228"/>
      <c r="AK52" s="227"/>
      <c r="AL52" s="228"/>
      <c r="AM52" s="227"/>
      <c r="AN52" s="228"/>
      <c r="AO52" s="227"/>
      <c r="AP52" s="228"/>
      <c r="AQ52" s="227"/>
      <c r="AR52" s="228"/>
      <c r="AS52" s="227"/>
      <c r="AT52" s="228"/>
      <c r="AU52" s="140"/>
      <c r="AV52" s="139"/>
      <c r="AW52" s="227"/>
      <c r="AX52" s="228"/>
      <c r="AY52" s="227"/>
      <c r="AZ52" s="228"/>
      <c r="BA52" s="227"/>
      <c r="BB52" s="228"/>
      <c r="BC52" s="227"/>
      <c r="BD52" s="228"/>
      <c r="BE52" s="227"/>
      <c r="BF52" s="228"/>
      <c r="BG52" s="227"/>
      <c r="BH52" s="228"/>
      <c r="BI52" s="227"/>
      <c r="BJ52" s="228"/>
      <c r="BK52" s="227"/>
      <c r="BL52" s="228"/>
      <c r="BM52" s="227"/>
      <c r="BN52" s="228"/>
      <c r="BO52" s="227"/>
      <c r="BP52" s="228"/>
      <c r="BQ52" s="227"/>
      <c r="BR52" s="228"/>
      <c r="BS52" s="227"/>
      <c r="BT52" s="228"/>
      <c r="BU52" s="140"/>
      <c r="BV52" s="139"/>
      <c r="BW52" s="227"/>
      <c r="BX52" s="228"/>
      <c r="BY52" s="227"/>
      <c r="BZ52" s="228"/>
      <c r="CA52" s="227"/>
      <c r="CB52" s="228"/>
      <c r="CC52" s="227"/>
      <c r="CD52" s="228"/>
      <c r="CE52" s="227"/>
      <c r="CF52" s="228"/>
      <c r="CG52" s="227"/>
      <c r="CH52" s="228"/>
      <c r="CI52" s="227"/>
      <c r="CJ52" s="228"/>
      <c r="CK52" s="227"/>
      <c r="CL52" s="228"/>
      <c r="CM52" s="227"/>
      <c r="CN52" s="228"/>
      <c r="CO52" s="227"/>
      <c r="CP52" s="228"/>
      <c r="CQ52" s="227"/>
      <c r="CR52" s="228"/>
      <c r="CS52" s="227"/>
      <c r="CT52" s="228"/>
      <c r="CU52" s="140"/>
      <c r="CV52" s="139"/>
      <c r="CW52" s="227"/>
      <c r="CX52" s="228"/>
      <c r="CY52" s="227"/>
      <c r="CZ52" s="228"/>
      <c r="DA52" s="227"/>
      <c r="DB52" s="228"/>
      <c r="DC52" s="227"/>
      <c r="DD52" s="228"/>
      <c r="DE52" s="227"/>
      <c r="DF52" s="228"/>
      <c r="DG52" s="227"/>
      <c r="DH52" s="228"/>
      <c r="DI52" s="227"/>
      <c r="DJ52" s="228"/>
      <c r="DK52" s="227"/>
      <c r="DL52" s="228"/>
      <c r="DM52" s="227"/>
      <c r="DN52" s="228"/>
      <c r="DO52" s="227"/>
      <c r="DP52" s="228"/>
      <c r="DQ52" s="227"/>
      <c r="DR52" s="228"/>
      <c r="DS52" s="227"/>
      <c r="DT52" s="228"/>
      <c r="DU52" s="140"/>
      <c r="DV52" s="139"/>
      <c r="DW52" s="227"/>
      <c r="DX52" s="228"/>
      <c r="DY52" s="227"/>
      <c r="DZ52" s="228"/>
      <c r="EA52" s="227"/>
      <c r="EB52" s="228"/>
      <c r="EC52" s="227"/>
      <c r="ED52" s="228"/>
      <c r="EE52" s="227"/>
      <c r="EF52" s="228"/>
      <c r="EG52" s="227"/>
      <c r="EH52" s="228"/>
      <c r="EI52" s="227"/>
      <c r="EJ52" s="228"/>
      <c r="EK52" s="227"/>
      <c r="EL52" s="228"/>
      <c r="EM52" s="227"/>
      <c r="EN52" s="228"/>
      <c r="EO52" s="227"/>
      <c r="EP52" s="228"/>
      <c r="EQ52" s="227"/>
      <c r="ER52" s="228"/>
      <c r="ES52" s="227"/>
      <c r="ET52" s="228"/>
      <c r="EU52" s="140"/>
      <c r="EV52" s="158"/>
      <c r="EW52" s="7"/>
      <c r="EX52" s="7"/>
      <c r="EY52" s="9"/>
      <c r="FB52" s="40" t="s">
        <v>83</v>
      </c>
      <c r="FC52" s="41" t="s">
        <v>84</v>
      </c>
      <c r="FD52" s="42">
        <v>68</v>
      </c>
      <c r="FE52" s="42">
        <f t="shared" si="101"/>
        <v>61.2</v>
      </c>
      <c r="FF52" s="43">
        <v>122400</v>
      </c>
      <c r="FG52" s="42">
        <f t="shared" si="100"/>
        <v>110160</v>
      </c>
    </row>
    <row r="53" spans="1:163" ht="15.75" thickBot="1">
      <c r="B53" s="141"/>
      <c r="C53" s="141"/>
      <c r="D53" s="142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3"/>
      <c r="V53" s="142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4"/>
      <c r="AI53" s="145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3"/>
      <c r="AV53" s="142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5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3"/>
      <c r="BV53" s="142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3"/>
      <c r="CV53" s="142"/>
      <c r="CW53" s="141"/>
      <c r="CX53" s="141"/>
      <c r="CY53" s="141"/>
      <c r="CZ53" s="144"/>
      <c r="DA53" s="145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3"/>
      <c r="DV53" s="142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1"/>
      <c r="EH53" s="141"/>
      <c r="EI53" s="141"/>
      <c r="EJ53" s="141"/>
      <c r="EK53" s="141"/>
      <c r="EL53" s="141"/>
      <c r="EM53" s="141"/>
      <c r="EN53" s="141"/>
      <c r="EO53" s="141"/>
      <c r="EP53" s="141"/>
      <c r="EQ53" s="141"/>
      <c r="ER53" s="141"/>
      <c r="ES53" s="141"/>
      <c r="ET53" s="141"/>
      <c r="EU53" s="143"/>
      <c r="EV53" s="142"/>
      <c r="EW53" s="7"/>
      <c r="EX53" s="7"/>
      <c r="EY53" s="9"/>
      <c r="FB53" s="40" t="s">
        <v>85</v>
      </c>
      <c r="FC53" s="41" t="s">
        <v>86</v>
      </c>
      <c r="FD53" s="42">
        <v>95</v>
      </c>
      <c r="FE53" s="42">
        <f t="shared" si="101"/>
        <v>85.5</v>
      </c>
      <c r="FF53" s="43">
        <v>171000</v>
      </c>
      <c r="FG53" s="42">
        <f t="shared" si="100"/>
        <v>153900</v>
      </c>
    </row>
    <row r="54" spans="1:163" ht="15.75" thickBot="1">
      <c r="A54" s="19" t="s">
        <v>18</v>
      </c>
      <c r="B54" s="4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48"/>
      <c r="AF54" s="48"/>
      <c r="AG54" s="48"/>
      <c r="AH54" s="146"/>
      <c r="AI54" s="84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56"/>
      <c r="AV54" s="56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84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56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56"/>
      <c r="CW54" s="48"/>
      <c r="CX54" s="48"/>
      <c r="CY54" s="48"/>
      <c r="CZ54" s="146"/>
      <c r="DA54" s="84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56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56"/>
      <c r="EW54" s="62"/>
      <c r="EX54" s="62"/>
      <c r="EY54" s="180"/>
      <c r="FB54" s="40" t="s">
        <v>87</v>
      </c>
      <c r="FC54" s="41" t="s">
        <v>88</v>
      </c>
      <c r="FD54" s="42">
        <v>40</v>
      </c>
      <c r="FE54" s="42">
        <f t="shared" si="101"/>
        <v>36</v>
      </c>
      <c r="FF54" s="43">
        <v>72000</v>
      </c>
      <c r="FG54" s="42">
        <f t="shared" si="100"/>
        <v>64800</v>
      </c>
    </row>
    <row r="55" spans="1:163" ht="43.5" thickBot="1">
      <c r="A55" s="19"/>
      <c r="B55" s="48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48"/>
      <c r="AG55" s="56"/>
      <c r="AH55" s="146"/>
      <c r="AI55" s="84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56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84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56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56"/>
      <c r="CW55" s="48"/>
      <c r="CX55" s="48"/>
      <c r="CY55" s="48"/>
      <c r="CZ55" s="146"/>
      <c r="DA55" s="84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56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56"/>
      <c r="EW55" s="62"/>
      <c r="EX55" s="62"/>
      <c r="EY55" s="180"/>
      <c r="FB55" s="40" t="s">
        <v>89</v>
      </c>
      <c r="FC55" s="41" t="s">
        <v>90</v>
      </c>
      <c r="FD55" s="42">
        <v>40</v>
      </c>
      <c r="FE55" s="42">
        <f t="shared" si="101"/>
        <v>36</v>
      </c>
      <c r="FF55" s="43">
        <v>72000</v>
      </c>
      <c r="FG55" s="42">
        <f t="shared" si="100"/>
        <v>64800</v>
      </c>
    </row>
    <row r="56" spans="1:163" ht="29.25" thickBot="1">
      <c r="A56" s="19"/>
      <c r="B56" s="48"/>
      <c r="C56" s="56"/>
      <c r="D56" s="56"/>
      <c r="E56" s="56"/>
      <c r="F56" s="147"/>
      <c r="G56" s="56"/>
      <c r="H56" s="147"/>
      <c r="I56" s="56"/>
      <c r="J56" s="147"/>
      <c r="K56" s="56"/>
      <c r="L56" s="147"/>
      <c r="M56" s="56"/>
      <c r="N56" s="147"/>
      <c r="O56" s="56"/>
      <c r="P56" s="147"/>
      <c r="Q56" s="56"/>
      <c r="R56" s="147"/>
      <c r="S56" s="56"/>
      <c r="T56" s="147"/>
      <c r="U56" s="147"/>
      <c r="V56" s="56"/>
      <c r="W56" s="56"/>
      <c r="X56" s="147"/>
      <c r="Y56" s="56"/>
      <c r="Z56" s="147"/>
      <c r="AA56" s="56"/>
      <c r="AB56" s="147"/>
      <c r="AC56" s="56"/>
      <c r="AD56" s="147"/>
      <c r="AE56" s="48"/>
      <c r="AF56" s="48"/>
      <c r="AG56" s="48"/>
      <c r="AH56" s="146"/>
      <c r="AI56" s="84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56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84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56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56"/>
      <c r="CW56" s="48"/>
      <c r="CX56" s="48"/>
      <c r="CY56" s="48"/>
      <c r="CZ56" s="146"/>
      <c r="DA56" s="84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56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56"/>
      <c r="EW56" s="62"/>
      <c r="EX56" s="62"/>
      <c r="EY56" s="180"/>
      <c r="FB56" s="40" t="s">
        <v>91</v>
      </c>
      <c r="FC56" s="41" t="s">
        <v>92</v>
      </c>
      <c r="FD56" s="42">
        <v>40</v>
      </c>
      <c r="FE56" s="42">
        <f t="shared" si="101"/>
        <v>36</v>
      </c>
      <c r="FF56" s="43">
        <v>72000</v>
      </c>
      <c r="FG56" s="42">
        <f t="shared" si="100"/>
        <v>64800</v>
      </c>
    </row>
    <row r="57" spans="1:163">
      <c r="A57" s="19"/>
      <c r="B57" s="9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57"/>
      <c r="EW57" s="62"/>
      <c r="EX57" s="62"/>
      <c r="EY57" s="44"/>
    </row>
    <row r="58" spans="1:163">
      <c r="A58" s="19"/>
      <c r="B58" s="9"/>
      <c r="C58" s="9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9"/>
      <c r="AF58" s="57"/>
      <c r="AG58" s="9"/>
      <c r="AH58" s="75"/>
      <c r="AI58" s="6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57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6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57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57"/>
      <c r="CW58" s="9"/>
      <c r="CX58" s="9"/>
      <c r="CY58" s="9"/>
      <c r="CZ58" s="75"/>
      <c r="DA58" s="6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57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20"/>
      <c r="EW58" s="8"/>
      <c r="EX58" s="8"/>
      <c r="EY58" s="9"/>
    </row>
    <row r="59" spans="1:163">
      <c r="A59" s="26"/>
      <c r="B59" s="49"/>
      <c r="C59" s="49"/>
      <c r="D59" s="50"/>
      <c r="E59" s="105">
        <f t="shared" ref="E59:T59" si="124">SUM(E55:E56)</f>
        <v>0</v>
      </c>
      <c r="F59" s="105">
        <f t="shared" si="124"/>
        <v>0</v>
      </c>
      <c r="G59" s="105">
        <f t="shared" si="124"/>
        <v>0</v>
      </c>
      <c r="H59" s="105">
        <f t="shared" si="124"/>
        <v>0</v>
      </c>
      <c r="I59" s="105">
        <f t="shared" si="124"/>
        <v>0</v>
      </c>
      <c r="J59" s="105">
        <f t="shared" si="124"/>
        <v>0</v>
      </c>
      <c r="K59" s="105">
        <f t="shared" si="124"/>
        <v>0</v>
      </c>
      <c r="L59" s="105">
        <f t="shared" si="124"/>
        <v>0</v>
      </c>
      <c r="M59" s="105">
        <f t="shared" si="124"/>
        <v>0</v>
      </c>
      <c r="N59" s="105">
        <f t="shared" si="124"/>
        <v>0</v>
      </c>
      <c r="O59" s="105">
        <f t="shared" si="124"/>
        <v>0</v>
      </c>
      <c r="P59" s="105">
        <f t="shared" si="124"/>
        <v>0</v>
      </c>
      <c r="Q59" s="105">
        <f t="shared" si="124"/>
        <v>0</v>
      </c>
      <c r="R59" s="105">
        <f t="shared" si="124"/>
        <v>0</v>
      </c>
      <c r="S59" s="105">
        <f t="shared" si="124"/>
        <v>0</v>
      </c>
      <c r="T59" s="105">
        <f t="shared" si="124"/>
        <v>0</v>
      </c>
      <c r="U59" s="105"/>
      <c r="V59" s="50"/>
      <c r="W59" s="105">
        <f t="shared" ref="W59:AT59" si="125">SUM(W55:W56)</f>
        <v>0</v>
      </c>
      <c r="X59" s="105">
        <f t="shared" si="125"/>
        <v>0</v>
      </c>
      <c r="Y59" s="105">
        <f t="shared" si="125"/>
        <v>0</v>
      </c>
      <c r="Z59" s="105">
        <f t="shared" si="125"/>
        <v>0</v>
      </c>
      <c r="AA59" s="105">
        <f t="shared" si="125"/>
        <v>0</v>
      </c>
      <c r="AB59" s="105">
        <f t="shared" si="125"/>
        <v>0</v>
      </c>
      <c r="AC59" s="105">
        <f t="shared" si="125"/>
        <v>0</v>
      </c>
      <c r="AD59" s="105">
        <f t="shared" si="125"/>
        <v>0</v>
      </c>
      <c r="AE59" s="105">
        <f t="shared" si="125"/>
        <v>0</v>
      </c>
      <c r="AF59" s="105">
        <f t="shared" si="125"/>
        <v>0</v>
      </c>
      <c r="AG59" s="105">
        <f t="shared" si="125"/>
        <v>0</v>
      </c>
      <c r="AH59" s="105">
        <f t="shared" si="125"/>
        <v>0</v>
      </c>
      <c r="AI59" s="105">
        <f t="shared" si="125"/>
        <v>0</v>
      </c>
      <c r="AJ59" s="105">
        <f t="shared" si="125"/>
        <v>0</v>
      </c>
      <c r="AK59" s="105">
        <f t="shared" si="125"/>
        <v>0</v>
      </c>
      <c r="AL59" s="105">
        <f t="shared" si="125"/>
        <v>0</v>
      </c>
      <c r="AM59" s="105">
        <f t="shared" si="125"/>
        <v>0</v>
      </c>
      <c r="AN59" s="105">
        <f t="shared" si="125"/>
        <v>0</v>
      </c>
      <c r="AO59" s="105">
        <f t="shared" si="125"/>
        <v>0</v>
      </c>
      <c r="AP59" s="105">
        <f t="shared" si="125"/>
        <v>0</v>
      </c>
      <c r="AQ59" s="105">
        <f t="shared" si="125"/>
        <v>0</v>
      </c>
      <c r="AR59" s="105">
        <f t="shared" si="125"/>
        <v>0</v>
      </c>
      <c r="AS59" s="105">
        <f t="shared" si="125"/>
        <v>0</v>
      </c>
      <c r="AT59" s="105">
        <f t="shared" si="125"/>
        <v>0</v>
      </c>
      <c r="AU59" s="105"/>
      <c r="AV59" s="50"/>
      <c r="AW59" s="105">
        <f t="shared" ref="AW59:BT59" si="126">SUM(AW55:AW56)</f>
        <v>0</v>
      </c>
      <c r="AX59" s="105">
        <f t="shared" si="126"/>
        <v>0</v>
      </c>
      <c r="AY59" s="105">
        <f t="shared" si="126"/>
        <v>0</v>
      </c>
      <c r="AZ59" s="105">
        <f t="shared" si="126"/>
        <v>0</v>
      </c>
      <c r="BA59" s="105">
        <f t="shared" si="126"/>
        <v>0</v>
      </c>
      <c r="BB59" s="105">
        <f t="shared" si="126"/>
        <v>0</v>
      </c>
      <c r="BC59" s="105">
        <f t="shared" si="126"/>
        <v>0</v>
      </c>
      <c r="BD59" s="105">
        <f t="shared" si="126"/>
        <v>0</v>
      </c>
      <c r="BE59" s="105">
        <f t="shared" si="126"/>
        <v>0</v>
      </c>
      <c r="BF59" s="105">
        <f t="shared" si="126"/>
        <v>0</v>
      </c>
      <c r="BG59" s="105">
        <f t="shared" si="126"/>
        <v>0</v>
      </c>
      <c r="BH59" s="105">
        <f t="shared" si="126"/>
        <v>0</v>
      </c>
      <c r="BI59" s="105">
        <f t="shared" si="126"/>
        <v>0</v>
      </c>
      <c r="BJ59" s="105">
        <f t="shared" si="126"/>
        <v>0</v>
      </c>
      <c r="BK59" s="105">
        <f t="shared" si="126"/>
        <v>0</v>
      </c>
      <c r="BL59" s="105">
        <f t="shared" si="126"/>
        <v>0</v>
      </c>
      <c r="BM59" s="105">
        <f t="shared" si="126"/>
        <v>0</v>
      </c>
      <c r="BN59" s="105">
        <f t="shared" si="126"/>
        <v>0</v>
      </c>
      <c r="BO59" s="105">
        <f t="shared" si="126"/>
        <v>0</v>
      </c>
      <c r="BP59" s="105">
        <f t="shared" si="126"/>
        <v>0</v>
      </c>
      <c r="BQ59" s="105">
        <f t="shared" si="126"/>
        <v>0</v>
      </c>
      <c r="BR59" s="105">
        <f t="shared" si="126"/>
        <v>0</v>
      </c>
      <c r="BS59" s="105">
        <f t="shared" si="126"/>
        <v>0</v>
      </c>
      <c r="BT59" s="105">
        <f t="shared" si="126"/>
        <v>0</v>
      </c>
      <c r="BU59" s="105"/>
      <c r="BV59" s="50"/>
      <c r="BW59" s="105">
        <f t="shared" ref="BW59:CT59" si="127">SUM(BW55:BW56)</f>
        <v>0</v>
      </c>
      <c r="BX59" s="105">
        <f t="shared" si="127"/>
        <v>0</v>
      </c>
      <c r="BY59" s="105">
        <f t="shared" si="127"/>
        <v>0</v>
      </c>
      <c r="BZ59" s="105">
        <f t="shared" si="127"/>
        <v>0</v>
      </c>
      <c r="CA59" s="105">
        <f t="shared" si="127"/>
        <v>0</v>
      </c>
      <c r="CB59" s="105">
        <f t="shared" si="127"/>
        <v>0</v>
      </c>
      <c r="CC59" s="105">
        <f t="shared" si="127"/>
        <v>0</v>
      </c>
      <c r="CD59" s="105">
        <f t="shared" si="127"/>
        <v>0</v>
      </c>
      <c r="CE59" s="105">
        <f t="shared" si="127"/>
        <v>0</v>
      </c>
      <c r="CF59" s="105">
        <f t="shared" si="127"/>
        <v>0</v>
      </c>
      <c r="CG59" s="105">
        <f t="shared" si="127"/>
        <v>0</v>
      </c>
      <c r="CH59" s="105">
        <f t="shared" si="127"/>
        <v>0</v>
      </c>
      <c r="CI59" s="105">
        <f t="shared" si="127"/>
        <v>0</v>
      </c>
      <c r="CJ59" s="105">
        <f t="shared" si="127"/>
        <v>0</v>
      </c>
      <c r="CK59" s="105">
        <f t="shared" si="127"/>
        <v>0</v>
      </c>
      <c r="CL59" s="105">
        <f t="shared" si="127"/>
        <v>0</v>
      </c>
      <c r="CM59" s="105">
        <f t="shared" si="127"/>
        <v>0</v>
      </c>
      <c r="CN59" s="105">
        <f t="shared" si="127"/>
        <v>0</v>
      </c>
      <c r="CO59" s="105">
        <f t="shared" si="127"/>
        <v>0</v>
      </c>
      <c r="CP59" s="105">
        <f t="shared" si="127"/>
        <v>0</v>
      </c>
      <c r="CQ59" s="105">
        <f t="shared" si="127"/>
        <v>0</v>
      </c>
      <c r="CR59" s="105">
        <f t="shared" si="127"/>
        <v>0</v>
      </c>
      <c r="CS59" s="105">
        <f t="shared" si="127"/>
        <v>0</v>
      </c>
      <c r="CT59" s="105">
        <f t="shared" si="127"/>
        <v>0</v>
      </c>
      <c r="CU59" s="105"/>
      <c r="CV59" s="50"/>
      <c r="CW59" s="105">
        <f t="shared" ref="CW59:DT59" si="128">SUM(CW55:CW56)</f>
        <v>0</v>
      </c>
      <c r="CX59" s="105">
        <f t="shared" si="128"/>
        <v>0</v>
      </c>
      <c r="CY59" s="105">
        <f t="shared" si="128"/>
        <v>0</v>
      </c>
      <c r="CZ59" s="105">
        <f t="shared" si="128"/>
        <v>0</v>
      </c>
      <c r="DA59" s="105">
        <f t="shared" si="128"/>
        <v>0</v>
      </c>
      <c r="DB59" s="105">
        <f t="shared" si="128"/>
        <v>0</v>
      </c>
      <c r="DC59" s="105">
        <f t="shared" si="128"/>
        <v>0</v>
      </c>
      <c r="DD59" s="105">
        <f t="shared" si="128"/>
        <v>0</v>
      </c>
      <c r="DE59" s="105">
        <f t="shared" si="128"/>
        <v>0</v>
      </c>
      <c r="DF59" s="105">
        <f t="shared" si="128"/>
        <v>0</v>
      </c>
      <c r="DG59" s="105">
        <f t="shared" si="128"/>
        <v>0</v>
      </c>
      <c r="DH59" s="105">
        <f t="shared" si="128"/>
        <v>0</v>
      </c>
      <c r="DI59" s="105">
        <f t="shared" si="128"/>
        <v>0</v>
      </c>
      <c r="DJ59" s="105">
        <f t="shared" si="128"/>
        <v>0</v>
      </c>
      <c r="DK59" s="105">
        <f t="shared" si="128"/>
        <v>0</v>
      </c>
      <c r="DL59" s="105">
        <f t="shared" si="128"/>
        <v>0</v>
      </c>
      <c r="DM59" s="105">
        <f t="shared" si="128"/>
        <v>0</v>
      </c>
      <c r="DN59" s="105">
        <f t="shared" si="128"/>
        <v>0</v>
      </c>
      <c r="DO59" s="105">
        <f t="shared" si="128"/>
        <v>0</v>
      </c>
      <c r="DP59" s="105">
        <f t="shared" si="128"/>
        <v>0</v>
      </c>
      <c r="DQ59" s="105">
        <f t="shared" si="128"/>
        <v>0</v>
      </c>
      <c r="DR59" s="105">
        <f t="shared" si="128"/>
        <v>0</v>
      </c>
      <c r="DS59" s="105">
        <f t="shared" si="128"/>
        <v>0</v>
      </c>
      <c r="DT59" s="105">
        <f t="shared" si="128"/>
        <v>0</v>
      </c>
      <c r="DU59" s="105"/>
      <c r="DV59" s="50"/>
      <c r="DW59" s="105">
        <f t="shared" ref="DW59:ET59" si="129">SUM(DW55:DW56)</f>
        <v>0</v>
      </c>
      <c r="DX59" s="105">
        <f t="shared" si="129"/>
        <v>0</v>
      </c>
      <c r="DY59" s="105">
        <f t="shared" si="129"/>
        <v>0</v>
      </c>
      <c r="DZ59" s="105">
        <f t="shared" si="129"/>
        <v>0</v>
      </c>
      <c r="EA59" s="105">
        <f t="shared" si="129"/>
        <v>0</v>
      </c>
      <c r="EB59" s="105">
        <f t="shared" si="129"/>
        <v>0</v>
      </c>
      <c r="EC59" s="105">
        <f t="shared" si="129"/>
        <v>0</v>
      </c>
      <c r="ED59" s="105">
        <f t="shared" si="129"/>
        <v>0</v>
      </c>
      <c r="EE59" s="105">
        <f t="shared" si="129"/>
        <v>0</v>
      </c>
      <c r="EF59" s="105">
        <f t="shared" si="129"/>
        <v>0</v>
      </c>
      <c r="EG59" s="105">
        <f t="shared" si="129"/>
        <v>0</v>
      </c>
      <c r="EH59" s="105">
        <f t="shared" si="129"/>
        <v>0</v>
      </c>
      <c r="EI59" s="105">
        <f t="shared" si="129"/>
        <v>0</v>
      </c>
      <c r="EJ59" s="105">
        <f t="shared" si="129"/>
        <v>0</v>
      </c>
      <c r="EK59" s="105">
        <f t="shared" si="129"/>
        <v>0</v>
      </c>
      <c r="EL59" s="105">
        <f t="shared" si="129"/>
        <v>0</v>
      </c>
      <c r="EM59" s="105">
        <f t="shared" si="129"/>
        <v>0</v>
      </c>
      <c r="EN59" s="105">
        <f t="shared" si="129"/>
        <v>0</v>
      </c>
      <c r="EO59" s="105">
        <f t="shared" si="129"/>
        <v>0</v>
      </c>
      <c r="EP59" s="105">
        <f t="shared" si="129"/>
        <v>0</v>
      </c>
      <c r="EQ59" s="105">
        <f t="shared" si="129"/>
        <v>0</v>
      </c>
      <c r="ER59" s="105">
        <f t="shared" si="129"/>
        <v>0</v>
      </c>
      <c r="ES59" s="105">
        <f t="shared" si="129"/>
        <v>0</v>
      </c>
      <c r="ET59" s="105">
        <f t="shared" si="129"/>
        <v>0</v>
      </c>
      <c r="EU59" s="105"/>
      <c r="EV59" s="50"/>
      <c r="EW59" s="78"/>
      <c r="EX59" s="78"/>
    </row>
    <row r="60" spans="1:163">
      <c r="A60" s="26"/>
      <c r="B60" s="49"/>
      <c r="C60" s="49"/>
      <c r="D60" s="50"/>
      <c r="E60" s="105">
        <f>E59</f>
        <v>0</v>
      </c>
      <c r="F60" s="105">
        <f>F59</f>
        <v>0</v>
      </c>
      <c r="G60" s="105">
        <f>G59+E60</f>
        <v>0</v>
      </c>
      <c r="H60" s="105">
        <f t="shared" ref="H60:BS60" si="130">H59+F60</f>
        <v>0</v>
      </c>
      <c r="I60" s="105">
        <f t="shared" si="130"/>
        <v>0</v>
      </c>
      <c r="J60" s="105">
        <f t="shared" si="130"/>
        <v>0</v>
      </c>
      <c r="K60" s="105">
        <f t="shared" si="130"/>
        <v>0</v>
      </c>
      <c r="L60" s="105">
        <f t="shared" si="130"/>
        <v>0</v>
      </c>
      <c r="M60" s="105">
        <f t="shared" si="130"/>
        <v>0</v>
      </c>
      <c r="N60" s="105">
        <f t="shared" si="130"/>
        <v>0</v>
      </c>
      <c r="O60" s="105">
        <f t="shared" si="130"/>
        <v>0</v>
      </c>
      <c r="P60" s="105">
        <f t="shared" si="130"/>
        <v>0</v>
      </c>
      <c r="Q60" s="105">
        <f t="shared" si="130"/>
        <v>0</v>
      </c>
      <c r="R60" s="105">
        <f t="shared" si="130"/>
        <v>0</v>
      </c>
      <c r="S60" s="105">
        <f t="shared" si="130"/>
        <v>0</v>
      </c>
      <c r="T60" s="105">
        <f t="shared" si="130"/>
        <v>0</v>
      </c>
      <c r="U60" s="105"/>
      <c r="V60" s="50"/>
      <c r="W60" s="105">
        <f>W59+S60</f>
        <v>0</v>
      </c>
      <c r="X60" s="105">
        <f>X59+T60</f>
        <v>0</v>
      </c>
      <c r="Y60" s="105">
        <f t="shared" si="130"/>
        <v>0</v>
      </c>
      <c r="Z60" s="105">
        <f t="shared" si="130"/>
        <v>0</v>
      </c>
      <c r="AA60" s="105">
        <f t="shared" si="130"/>
        <v>0</v>
      </c>
      <c r="AB60" s="105">
        <f t="shared" si="130"/>
        <v>0</v>
      </c>
      <c r="AC60" s="105">
        <f t="shared" si="130"/>
        <v>0</v>
      </c>
      <c r="AD60" s="105">
        <f t="shared" si="130"/>
        <v>0</v>
      </c>
      <c r="AE60" s="105">
        <f t="shared" si="130"/>
        <v>0</v>
      </c>
      <c r="AF60" s="105">
        <f t="shared" si="130"/>
        <v>0</v>
      </c>
      <c r="AG60" s="105">
        <f t="shared" si="130"/>
        <v>0</v>
      </c>
      <c r="AH60" s="105">
        <f t="shared" si="130"/>
        <v>0</v>
      </c>
      <c r="AI60" s="105">
        <f t="shared" si="130"/>
        <v>0</v>
      </c>
      <c r="AJ60" s="105">
        <f t="shared" si="130"/>
        <v>0</v>
      </c>
      <c r="AK60" s="105">
        <f t="shared" si="130"/>
        <v>0</v>
      </c>
      <c r="AL60" s="105">
        <f t="shared" si="130"/>
        <v>0</v>
      </c>
      <c r="AM60" s="105">
        <f t="shared" si="130"/>
        <v>0</v>
      </c>
      <c r="AN60" s="105">
        <f t="shared" si="130"/>
        <v>0</v>
      </c>
      <c r="AO60" s="105">
        <f t="shared" si="130"/>
        <v>0</v>
      </c>
      <c r="AP60" s="105">
        <f t="shared" si="130"/>
        <v>0</v>
      </c>
      <c r="AQ60" s="105">
        <f t="shared" si="130"/>
        <v>0</v>
      </c>
      <c r="AR60" s="105">
        <f t="shared" si="130"/>
        <v>0</v>
      </c>
      <c r="AS60" s="105">
        <f t="shared" si="130"/>
        <v>0</v>
      </c>
      <c r="AT60" s="105">
        <f t="shared" si="130"/>
        <v>0</v>
      </c>
      <c r="AU60" s="105"/>
      <c r="AV60" s="50"/>
      <c r="AW60" s="105">
        <f>AW59+AS60</f>
        <v>0</v>
      </c>
      <c r="AX60" s="105">
        <f>AX59+AT60</f>
        <v>0</v>
      </c>
      <c r="AY60" s="105">
        <f t="shared" si="130"/>
        <v>0</v>
      </c>
      <c r="AZ60" s="105">
        <f t="shared" si="130"/>
        <v>0</v>
      </c>
      <c r="BA60" s="105">
        <f t="shared" si="130"/>
        <v>0</v>
      </c>
      <c r="BB60" s="105">
        <f t="shared" si="130"/>
        <v>0</v>
      </c>
      <c r="BC60" s="105">
        <f t="shared" si="130"/>
        <v>0</v>
      </c>
      <c r="BD60" s="105">
        <f t="shared" si="130"/>
        <v>0</v>
      </c>
      <c r="BE60" s="105">
        <f t="shared" si="130"/>
        <v>0</v>
      </c>
      <c r="BF60" s="105">
        <f t="shared" si="130"/>
        <v>0</v>
      </c>
      <c r="BG60" s="105">
        <f t="shared" si="130"/>
        <v>0</v>
      </c>
      <c r="BH60" s="105">
        <f t="shared" si="130"/>
        <v>0</v>
      </c>
      <c r="BI60" s="105">
        <f t="shared" si="130"/>
        <v>0</v>
      </c>
      <c r="BJ60" s="105">
        <f t="shared" si="130"/>
        <v>0</v>
      </c>
      <c r="BK60" s="105">
        <f t="shared" si="130"/>
        <v>0</v>
      </c>
      <c r="BL60" s="105">
        <f t="shared" si="130"/>
        <v>0</v>
      </c>
      <c r="BM60" s="105">
        <f t="shared" si="130"/>
        <v>0</v>
      </c>
      <c r="BN60" s="105">
        <f t="shared" si="130"/>
        <v>0</v>
      </c>
      <c r="BO60" s="105">
        <f t="shared" si="130"/>
        <v>0</v>
      </c>
      <c r="BP60" s="105">
        <f t="shared" si="130"/>
        <v>0</v>
      </c>
      <c r="BQ60" s="105">
        <f t="shared" si="130"/>
        <v>0</v>
      </c>
      <c r="BR60" s="105">
        <f t="shared" si="130"/>
        <v>0</v>
      </c>
      <c r="BS60" s="105">
        <f t="shared" si="130"/>
        <v>0</v>
      </c>
      <c r="BT60" s="105">
        <f t="shared" ref="BT60:EE60" si="131">BT59+BR60</f>
        <v>0</v>
      </c>
      <c r="BU60" s="105"/>
      <c r="BV60" s="50"/>
      <c r="BW60" s="105">
        <f>BW59+BS60</f>
        <v>0</v>
      </c>
      <c r="BX60" s="105">
        <f>BX59+BT60</f>
        <v>0</v>
      </c>
      <c r="BY60" s="105">
        <f t="shared" si="131"/>
        <v>0</v>
      </c>
      <c r="BZ60" s="105">
        <f t="shared" si="131"/>
        <v>0</v>
      </c>
      <c r="CA60" s="105">
        <f t="shared" si="131"/>
        <v>0</v>
      </c>
      <c r="CB60" s="105">
        <f t="shared" si="131"/>
        <v>0</v>
      </c>
      <c r="CC60" s="105">
        <f t="shared" si="131"/>
        <v>0</v>
      </c>
      <c r="CD60" s="105">
        <f t="shared" si="131"/>
        <v>0</v>
      </c>
      <c r="CE60" s="105">
        <f t="shared" si="131"/>
        <v>0</v>
      </c>
      <c r="CF60" s="105">
        <f t="shared" si="131"/>
        <v>0</v>
      </c>
      <c r="CG60" s="105">
        <f t="shared" si="131"/>
        <v>0</v>
      </c>
      <c r="CH60" s="105">
        <f t="shared" si="131"/>
        <v>0</v>
      </c>
      <c r="CI60" s="105">
        <f t="shared" si="131"/>
        <v>0</v>
      </c>
      <c r="CJ60" s="105">
        <f t="shared" si="131"/>
        <v>0</v>
      </c>
      <c r="CK60" s="105">
        <f t="shared" si="131"/>
        <v>0</v>
      </c>
      <c r="CL60" s="105">
        <f t="shared" si="131"/>
        <v>0</v>
      </c>
      <c r="CM60" s="105">
        <f t="shared" si="131"/>
        <v>0</v>
      </c>
      <c r="CN60" s="105">
        <f t="shared" si="131"/>
        <v>0</v>
      </c>
      <c r="CO60" s="105">
        <f t="shared" si="131"/>
        <v>0</v>
      </c>
      <c r="CP60" s="105">
        <f t="shared" si="131"/>
        <v>0</v>
      </c>
      <c r="CQ60" s="105">
        <f t="shared" si="131"/>
        <v>0</v>
      </c>
      <c r="CR60" s="105">
        <f t="shared" si="131"/>
        <v>0</v>
      </c>
      <c r="CS60" s="105">
        <f t="shared" si="131"/>
        <v>0</v>
      </c>
      <c r="CT60" s="105">
        <f t="shared" si="131"/>
        <v>0</v>
      </c>
      <c r="CU60" s="105"/>
      <c r="CV60" s="50"/>
      <c r="CW60" s="105">
        <f>CW59+CS60</f>
        <v>0</v>
      </c>
      <c r="CX60" s="105">
        <f>CX59+CT60</f>
        <v>0</v>
      </c>
      <c r="CY60" s="105">
        <f t="shared" si="131"/>
        <v>0</v>
      </c>
      <c r="CZ60" s="105">
        <f t="shared" si="131"/>
        <v>0</v>
      </c>
      <c r="DA60" s="105">
        <f t="shared" si="131"/>
        <v>0</v>
      </c>
      <c r="DB60" s="105">
        <f t="shared" si="131"/>
        <v>0</v>
      </c>
      <c r="DC60" s="105">
        <f t="shared" si="131"/>
        <v>0</v>
      </c>
      <c r="DD60" s="105">
        <f t="shared" si="131"/>
        <v>0</v>
      </c>
      <c r="DE60" s="105">
        <f t="shared" si="131"/>
        <v>0</v>
      </c>
      <c r="DF60" s="105">
        <f t="shared" si="131"/>
        <v>0</v>
      </c>
      <c r="DG60" s="105">
        <f t="shared" si="131"/>
        <v>0</v>
      </c>
      <c r="DH60" s="105">
        <f t="shared" si="131"/>
        <v>0</v>
      </c>
      <c r="DI60" s="105">
        <f t="shared" si="131"/>
        <v>0</v>
      </c>
      <c r="DJ60" s="105">
        <f t="shared" si="131"/>
        <v>0</v>
      </c>
      <c r="DK60" s="105">
        <f t="shared" si="131"/>
        <v>0</v>
      </c>
      <c r="DL60" s="105">
        <f t="shared" si="131"/>
        <v>0</v>
      </c>
      <c r="DM60" s="105">
        <f t="shared" si="131"/>
        <v>0</v>
      </c>
      <c r="DN60" s="105">
        <f t="shared" si="131"/>
        <v>0</v>
      </c>
      <c r="DO60" s="105">
        <f t="shared" si="131"/>
        <v>0</v>
      </c>
      <c r="DP60" s="105">
        <f t="shared" si="131"/>
        <v>0</v>
      </c>
      <c r="DQ60" s="105">
        <f t="shared" si="131"/>
        <v>0</v>
      </c>
      <c r="DR60" s="105">
        <f t="shared" si="131"/>
        <v>0</v>
      </c>
      <c r="DS60" s="105">
        <f t="shared" si="131"/>
        <v>0</v>
      </c>
      <c r="DT60" s="105">
        <f t="shared" si="131"/>
        <v>0</v>
      </c>
      <c r="DU60" s="105"/>
      <c r="DV60" s="50"/>
      <c r="DW60" s="105">
        <f>DW59+DS60</f>
        <v>0</v>
      </c>
      <c r="DX60" s="105">
        <f>DX59+DT60</f>
        <v>0</v>
      </c>
      <c r="DY60" s="105">
        <f t="shared" si="131"/>
        <v>0</v>
      </c>
      <c r="DZ60" s="105">
        <f t="shared" si="131"/>
        <v>0</v>
      </c>
      <c r="EA60" s="105">
        <f t="shared" si="131"/>
        <v>0</v>
      </c>
      <c r="EB60" s="105">
        <f t="shared" si="131"/>
        <v>0</v>
      </c>
      <c r="EC60" s="105">
        <f t="shared" si="131"/>
        <v>0</v>
      </c>
      <c r="ED60" s="105">
        <f t="shared" si="131"/>
        <v>0</v>
      </c>
      <c r="EE60" s="105">
        <f t="shared" si="131"/>
        <v>0</v>
      </c>
      <c r="EF60" s="105">
        <f t="shared" ref="EF60:ET60" si="132">EF59+ED60</f>
        <v>0</v>
      </c>
      <c r="EG60" s="105">
        <f t="shared" si="132"/>
        <v>0</v>
      </c>
      <c r="EH60" s="105">
        <f t="shared" si="132"/>
        <v>0</v>
      </c>
      <c r="EI60" s="105">
        <f t="shared" si="132"/>
        <v>0</v>
      </c>
      <c r="EJ60" s="105">
        <f t="shared" si="132"/>
        <v>0</v>
      </c>
      <c r="EK60" s="105">
        <f t="shared" si="132"/>
        <v>0</v>
      </c>
      <c r="EL60" s="105">
        <f t="shared" si="132"/>
        <v>0</v>
      </c>
      <c r="EM60" s="105">
        <f t="shared" si="132"/>
        <v>0</v>
      </c>
      <c r="EN60" s="105">
        <f t="shared" si="132"/>
        <v>0</v>
      </c>
      <c r="EO60" s="105">
        <f t="shared" si="132"/>
        <v>0</v>
      </c>
      <c r="EP60" s="105">
        <f t="shared" si="132"/>
        <v>0</v>
      </c>
      <c r="EQ60" s="105">
        <f t="shared" si="132"/>
        <v>0</v>
      </c>
      <c r="ER60" s="105">
        <f t="shared" si="132"/>
        <v>0</v>
      </c>
      <c r="ES60" s="105">
        <f t="shared" si="132"/>
        <v>0</v>
      </c>
      <c r="ET60" s="105">
        <f t="shared" si="132"/>
        <v>0</v>
      </c>
      <c r="EU60" s="105"/>
      <c r="EV60" s="50"/>
      <c r="EW60" s="78"/>
      <c r="EX60" s="78"/>
    </row>
    <row r="61" spans="1:163" ht="30">
      <c r="B61" s="47" t="s">
        <v>8</v>
      </c>
      <c r="C61" s="47"/>
      <c r="D61" s="50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129"/>
      <c r="AF61" s="129"/>
      <c r="AG61" s="129"/>
      <c r="AH61" s="76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0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70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0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0"/>
      <c r="CW61" s="5"/>
      <c r="CX61" s="5"/>
      <c r="CY61" s="5"/>
      <c r="CZ61" s="76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0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0"/>
    </row>
    <row r="62" spans="1:163">
      <c r="D62" s="50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"/>
      <c r="AF62" s="5"/>
      <c r="AG62" s="5"/>
      <c r="AH62" s="76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0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70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0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0"/>
      <c r="CW62" s="5"/>
      <c r="CX62" s="5"/>
      <c r="CY62" s="5"/>
      <c r="CZ62" s="76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0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0"/>
    </row>
    <row r="63" spans="1:163">
      <c r="B63" s="14"/>
      <c r="C63" s="14"/>
      <c r="D63" s="103"/>
      <c r="E63" s="229"/>
      <c r="F63" s="230"/>
      <c r="G63" s="229"/>
      <c r="H63" s="230"/>
      <c r="I63" s="229"/>
      <c r="J63" s="230"/>
      <c r="K63" s="229"/>
      <c r="L63" s="230"/>
      <c r="M63" s="229"/>
      <c r="N63" s="230"/>
      <c r="O63" s="229"/>
      <c r="P63" s="230"/>
      <c r="Q63" s="229"/>
      <c r="R63" s="230"/>
      <c r="S63" s="229"/>
      <c r="T63" s="230"/>
      <c r="U63" s="148"/>
      <c r="V63" s="103"/>
      <c r="W63" s="229"/>
      <c r="X63" s="230"/>
      <c r="Y63" s="229"/>
      <c r="Z63" s="230"/>
      <c r="AA63" s="229"/>
      <c r="AB63" s="230"/>
      <c r="AC63" s="229"/>
      <c r="AD63" s="230"/>
      <c r="AE63" s="229"/>
      <c r="AF63" s="230"/>
      <c r="AG63" s="229"/>
      <c r="AH63" s="230"/>
      <c r="AI63" s="229"/>
      <c r="AJ63" s="230"/>
      <c r="AK63" s="229"/>
      <c r="AL63" s="230"/>
      <c r="AM63" s="229"/>
      <c r="AN63" s="230"/>
      <c r="AO63" s="229"/>
      <c r="AP63" s="230"/>
      <c r="AQ63" s="229"/>
      <c r="AR63" s="230"/>
      <c r="AS63" s="229"/>
      <c r="AT63" s="230"/>
      <c r="AU63" s="148"/>
      <c r="AV63" s="103"/>
      <c r="AW63" s="229"/>
      <c r="AX63" s="230"/>
      <c r="AY63" s="229"/>
      <c r="AZ63" s="230"/>
      <c r="BA63" s="229"/>
      <c r="BB63" s="230"/>
      <c r="BC63" s="229"/>
      <c r="BD63" s="230"/>
      <c r="BE63" s="229"/>
      <c r="BF63" s="230"/>
      <c r="BG63" s="229"/>
      <c r="BH63" s="230"/>
      <c r="BI63" s="229"/>
      <c r="BJ63" s="230"/>
      <c r="BK63" s="229"/>
      <c r="BL63" s="230"/>
      <c r="BM63" s="229"/>
      <c r="BN63" s="230"/>
      <c r="BO63" s="229"/>
      <c r="BP63" s="230"/>
      <c r="BQ63" s="229"/>
      <c r="BR63" s="230"/>
      <c r="BS63" s="229"/>
      <c r="BT63" s="230"/>
      <c r="BU63" s="148"/>
      <c r="BV63" s="103"/>
      <c r="BW63" s="229"/>
      <c r="BX63" s="230"/>
      <c r="BY63" s="229"/>
      <c r="BZ63" s="230"/>
      <c r="CA63" s="229"/>
      <c r="CB63" s="230"/>
      <c r="CC63" s="229"/>
      <c r="CD63" s="230"/>
      <c r="CE63" s="229"/>
      <c r="CF63" s="230"/>
      <c r="CG63" s="229"/>
      <c r="CH63" s="230"/>
      <c r="CI63" s="229"/>
      <c r="CJ63" s="230"/>
      <c r="CK63" s="229"/>
      <c r="CL63" s="230"/>
      <c r="CM63" s="229"/>
      <c r="CN63" s="230"/>
      <c r="CO63" s="229"/>
      <c r="CP63" s="230"/>
      <c r="CQ63" s="229"/>
      <c r="CR63" s="230"/>
      <c r="CS63" s="229"/>
      <c r="CT63" s="230"/>
      <c r="CU63" s="148"/>
      <c r="CV63" s="103"/>
      <c r="CW63" s="229"/>
      <c r="CX63" s="230"/>
      <c r="CY63" s="229"/>
      <c r="CZ63" s="230"/>
      <c r="DA63" s="229"/>
      <c r="DB63" s="230"/>
      <c r="DC63" s="229"/>
      <c r="DD63" s="230"/>
      <c r="DE63" s="229"/>
      <c r="DF63" s="230"/>
      <c r="DG63" s="229"/>
      <c r="DH63" s="230"/>
      <c r="DI63" s="229"/>
      <c r="DJ63" s="230"/>
      <c r="DK63" s="229"/>
      <c r="DL63" s="230"/>
      <c r="DM63" s="229"/>
      <c r="DN63" s="230"/>
      <c r="DO63" s="229"/>
      <c r="DP63" s="230"/>
      <c r="DQ63" s="229"/>
      <c r="DR63" s="230"/>
      <c r="DS63" s="229"/>
      <c r="DT63" s="230"/>
      <c r="DU63" s="148"/>
      <c r="DV63" s="103"/>
      <c r="DW63" s="229"/>
      <c r="DX63" s="230"/>
      <c r="DY63" s="229"/>
      <c r="DZ63" s="230"/>
      <c r="EA63" s="229"/>
      <c r="EB63" s="230"/>
      <c r="EC63" s="229"/>
      <c r="ED63" s="230"/>
      <c r="EE63" s="229"/>
      <c r="EF63" s="230"/>
      <c r="EG63" s="229"/>
      <c r="EH63" s="230"/>
      <c r="EI63" s="229"/>
      <c r="EJ63" s="230"/>
      <c r="EK63" s="229"/>
      <c r="EL63" s="230"/>
      <c r="EM63" s="229"/>
      <c r="EN63" s="230"/>
      <c r="EO63" s="229"/>
      <c r="EP63" s="230"/>
      <c r="EQ63" s="229"/>
      <c r="ER63" s="230"/>
      <c r="ES63" s="229"/>
      <c r="ET63" s="230"/>
      <c r="EU63" s="148"/>
      <c r="EV63" s="157"/>
      <c r="EW63" s="15"/>
      <c r="EX63" s="15"/>
      <c r="EY63" s="14"/>
    </row>
    <row r="64" spans="1:163">
      <c r="A64" s="21"/>
      <c r="B64" s="15"/>
      <c r="C64" s="15"/>
      <c r="D64" s="22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49"/>
      <c r="V64" s="22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0"/>
      <c r="AI64" s="151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49"/>
      <c r="AV64" s="22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1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49"/>
      <c r="BV64" s="22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49"/>
      <c r="CV64" s="22"/>
      <c r="CW64" s="15"/>
      <c r="CX64" s="15"/>
      <c r="CY64" s="15"/>
      <c r="CZ64" s="150"/>
      <c r="DA64" s="151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49"/>
      <c r="DV64" s="22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49"/>
      <c r="EV64" s="22"/>
      <c r="EW64" s="15"/>
      <c r="EX64" s="15"/>
      <c r="EY64" s="14"/>
    </row>
    <row r="65" spans="1:155">
      <c r="A65" s="21">
        <v>2.0299999999999998</v>
      </c>
      <c r="B65" s="16"/>
      <c r="C65" s="16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17"/>
      <c r="AF65" s="17"/>
      <c r="AG65" s="17"/>
      <c r="AH65" s="155"/>
      <c r="AI65" s="156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55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56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55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55"/>
      <c r="CW65" s="17"/>
      <c r="CX65" s="17"/>
      <c r="CY65" s="17"/>
      <c r="CZ65" s="155"/>
      <c r="DA65" s="156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55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55"/>
      <c r="EW65" s="62"/>
      <c r="EX65" s="62"/>
      <c r="EY65" s="178"/>
    </row>
    <row r="66" spans="1:155">
      <c r="A66" s="21"/>
      <c r="B66" s="14"/>
      <c r="C66" s="14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8"/>
      <c r="EX66" s="8"/>
      <c r="EY66" s="14"/>
    </row>
    <row r="67" spans="1:155">
      <c r="A67" s="21"/>
      <c r="B67" s="14"/>
      <c r="C67" s="14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4"/>
      <c r="AH67" s="152"/>
      <c r="AI67" s="18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59"/>
      <c r="AV67" s="153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8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59"/>
      <c r="BV67" s="153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59"/>
      <c r="CV67" s="153"/>
      <c r="CW67" s="14"/>
      <c r="CX67" s="14"/>
      <c r="CY67" s="14"/>
      <c r="CZ67" s="152"/>
      <c r="DA67" s="18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59"/>
      <c r="DV67" s="153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59"/>
      <c r="EV67" s="51"/>
      <c r="EW67" s="8"/>
      <c r="EX67" s="8"/>
      <c r="EY67" s="14"/>
    </row>
    <row r="68" spans="1:155" s="5" customFormat="1">
      <c r="AH68" s="76"/>
      <c r="BH68" s="70"/>
      <c r="CZ68" s="76"/>
    </row>
    <row r="69" spans="1:155" s="5" customFormat="1">
      <c r="AH69" s="76"/>
      <c r="BH69" s="70"/>
      <c r="CZ69" s="76"/>
    </row>
    <row r="70" spans="1:155" s="5" customFormat="1">
      <c r="AH70" s="76"/>
      <c r="BH70" s="70"/>
      <c r="CZ70" s="76"/>
    </row>
    <row r="71" spans="1:155" s="5" customFormat="1">
      <c r="AH71" s="76"/>
      <c r="BH71" s="70"/>
      <c r="CZ71" s="76"/>
    </row>
    <row r="72" spans="1:155" s="5" customFormat="1" ht="30">
      <c r="B72" s="47" t="s">
        <v>130</v>
      </c>
      <c r="C72" s="47"/>
      <c r="D72" s="50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129"/>
      <c r="AF72" s="129"/>
      <c r="AG72" s="129"/>
      <c r="AH72" s="76"/>
      <c r="AV72" s="50"/>
      <c r="BH72" s="70"/>
      <c r="BV72" s="50"/>
      <c r="CV72" s="50"/>
      <c r="CZ72" s="76"/>
      <c r="DV72" s="50"/>
      <c r="EV72" s="50"/>
    </row>
    <row r="73" spans="1:155" s="5" customFormat="1">
      <c r="B73" s="46"/>
      <c r="C73" s="46"/>
      <c r="D73" s="50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H73" s="76"/>
      <c r="AV73" s="50"/>
      <c r="BH73" s="70"/>
      <c r="BV73" s="50"/>
      <c r="CV73" s="50"/>
      <c r="CZ73" s="76"/>
      <c r="DV73" s="50"/>
      <c r="EV73" s="50"/>
    </row>
    <row r="74" spans="1:155" s="5" customFormat="1" ht="45">
      <c r="B74" s="160"/>
      <c r="C74" s="160"/>
      <c r="D74" s="161">
        <v>2016</v>
      </c>
      <c r="E74" s="231">
        <v>42491</v>
      </c>
      <c r="F74" s="232"/>
      <c r="G74" s="231">
        <v>42522</v>
      </c>
      <c r="H74" s="232"/>
      <c r="I74" s="231">
        <v>42552</v>
      </c>
      <c r="J74" s="232"/>
      <c r="K74" s="231">
        <v>42583</v>
      </c>
      <c r="L74" s="232"/>
      <c r="M74" s="231">
        <v>42614</v>
      </c>
      <c r="N74" s="232"/>
      <c r="O74" s="231">
        <v>42644</v>
      </c>
      <c r="P74" s="232"/>
      <c r="Q74" s="231">
        <v>42675</v>
      </c>
      <c r="R74" s="232"/>
      <c r="S74" s="231">
        <v>42705</v>
      </c>
      <c r="T74" s="232"/>
      <c r="U74" s="162"/>
      <c r="V74" s="161">
        <v>2017</v>
      </c>
      <c r="W74" s="231">
        <v>42736</v>
      </c>
      <c r="X74" s="232"/>
      <c r="Y74" s="231">
        <v>42767</v>
      </c>
      <c r="Z74" s="232"/>
      <c r="AA74" s="231">
        <v>42795</v>
      </c>
      <c r="AB74" s="232"/>
      <c r="AC74" s="231">
        <v>42826</v>
      </c>
      <c r="AD74" s="232"/>
      <c r="AE74" s="231">
        <v>42856</v>
      </c>
      <c r="AF74" s="232"/>
      <c r="AG74" s="231">
        <v>42887</v>
      </c>
      <c r="AH74" s="232"/>
      <c r="AI74" s="231">
        <v>42917</v>
      </c>
      <c r="AJ74" s="232"/>
      <c r="AK74" s="231">
        <v>42948</v>
      </c>
      <c r="AL74" s="232"/>
      <c r="AM74" s="231">
        <v>42979</v>
      </c>
      <c r="AN74" s="232"/>
      <c r="AO74" s="231">
        <v>43009</v>
      </c>
      <c r="AP74" s="232"/>
      <c r="AQ74" s="231">
        <v>43040</v>
      </c>
      <c r="AR74" s="232"/>
      <c r="AS74" s="231">
        <v>43070</v>
      </c>
      <c r="AT74" s="232"/>
      <c r="AU74" s="162"/>
      <c r="AV74" s="161">
        <v>2018</v>
      </c>
      <c r="AW74" s="231">
        <v>43101</v>
      </c>
      <c r="AX74" s="232"/>
      <c r="AY74" s="231">
        <v>43132</v>
      </c>
      <c r="AZ74" s="232"/>
      <c r="BA74" s="231">
        <v>43160</v>
      </c>
      <c r="BB74" s="232"/>
      <c r="BC74" s="231">
        <v>43191</v>
      </c>
      <c r="BD74" s="232"/>
      <c r="BE74" s="231">
        <v>43221</v>
      </c>
      <c r="BF74" s="232"/>
      <c r="BG74" s="231">
        <v>43252</v>
      </c>
      <c r="BH74" s="232"/>
      <c r="BI74" s="231">
        <v>43282</v>
      </c>
      <c r="BJ74" s="232"/>
      <c r="BK74" s="231">
        <v>43313</v>
      </c>
      <c r="BL74" s="232"/>
      <c r="BM74" s="231">
        <v>43344</v>
      </c>
      <c r="BN74" s="232"/>
      <c r="BO74" s="231">
        <v>43374</v>
      </c>
      <c r="BP74" s="232"/>
      <c r="BQ74" s="231">
        <v>43405</v>
      </c>
      <c r="BR74" s="232"/>
      <c r="BS74" s="231">
        <v>43435</v>
      </c>
      <c r="BT74" s="232"/>
      <c r="BU74" s="162"/>
      <c r="BV74" s="161">
        <v>2019</v>
      </c>
      <c r="BW74" s="231">
        <v>43466</v>
      </c>
      <c r="BX74" s="232"/>
      <c r="BY74" s="231">
        <v>43497</v>
      </c>
      <c r="BZ74" s="232"/>
      <c r="CA74" s="231">
        <v>43525</v>
      </c>
      <c r="CB74" s="232"/>
      <c r="CC74" s="231">
        <v>43556</v>
      </c>
      <c r="CD74" s="232"/>
      <c r="CE74" s="231">
        <v>43586</v>
      </c>
      <c r="CF74" s="232"/>
      <c r="CG74" s="231">
        <v>43617</v>
      </c>
      <c r="CH74" s="232"/>
      <c r="CI74" s="231">
        <v>43647</v>
      </c>
      <c r="CJ74" s="232"/>
      <c r="CK74" s="231">
        <v>43678</v>
      </c>
      <c r="CL74" s="232"/>
      <c r="CM74" s="231">
        <v>43709</v>
      </c>
      <c r="CN74" s="232"/>
      <c r="CO74" s="231">
        <v>43739</v>
      </c>
      <c r="CP74" s="232"/>
      <c r="CQ74" s="231">
        <v>43770</v>
      </c>
      <c r="CR74" s="232"/>
      <c r="CS74" s="231">
        <v>43800</v>
      </c>
      <c r="CT74" s="232"/>
      <c r="CU74" s="162"/>
      <c r="CV74" s="161">
        <v>2020</v>
      </c>
      <c r="CW74" s="231">
        <v>43831</v>
      </c>
      <c r="CX74" s="232"/>
      <c r="CY74" s="231">
        <v>43862</v>
      </c>
      <c r="CZ74" s="232"/>
      <c r="DA74" s="231">
        <v>43891</v>
      </c>
      <c r="DB74" s="232"/>
      <c r="DC74" s="231">
        <v>43922</v>
      </c>
      <c r="DD74" s="232"/>
      <c r="DE74" s="231">
        <v>43952</v>
      </c>
      <c r="DF74" s="232"/>
      <c r="DG74" s="231">
        <v>43983</v>
      </c>
      <c r="DH74" s="232"/>
      <c r="DI74" s="231">
        <v>44013</v>
      </c>
      <c r="DJ74" s="232"/>
      <c r="DK74" s="231">
        <v>44044</v>
      </c>
      <c r="DL74" s="232"/>
      <c r="DM74" s="231">
        <v>44075</v>
      </c>
      <c r="DN74" s="232"/>
      <c r="DO74" s="231">
        <v>44105</v>
      </c>
      <c r="DP74" s="232"/>
      <c r="DQ74" s="231">
        <v>44136</v>
      </c>
      <c r="DR74" s="232"/>
      <c r="DS74" s="231">
        <v>44166</v>
      </c>
      <c r="DT74" s="232"/>
      <c r="DU74" s="162"/>
      <c r="DV74" s="161">
        <v>2021</v>
      </c>
      <c r="DW74" s="231">
        <v>44197</v>
      </c>
      <c r="DX74" s="232"/>
      <c r="DY74" s="231">
        <v>44228</v>
      </c>
      <c r="DZ74" s="232"/>
      <c r="EA74" s="231">
        <v>44256</v>
      </c>
      <c r="EB74" s="232"/>
      <c r="EC74" s="231">
        <v>44287</v>
      </c>
      <c r="ED74" s="232"/>
      <c r="EE74" s="231">
        <v>44317</v>
      </c>
      <c r="EF74" s="232"/>
      <c r="EG74" s="231">
        <v>44348</v>
      </c>
      <c r="EH74" s="232"/>
      <c r="EI74" s="231">
        <v>44378</v>
      </c>
      <c r="EJ74" s="232"/>
      <c r="EK74" s="231">
        <v>44409</v>
      </c>
      <c r="EL74" s="232"/>
      <c r="EM74" s="231">
        <v>44440</v>
      </c>
      <c r="EN74" s="232"/>
      <c r="EO74" s="231">
        <v>44470</v>
      </c>
      <c r="EP74" s="232"/>
      <c r="EQ74" s="231">
        <v>44501</v>
      </c>
      <c r="ER74" s="232"/>
      <c r="ES74" s="231">
        <v>44531</v>
      </c>
      <c r="ET74" s="232"/>
      <c r="EU74" s="162"/>
      <c r="EV74" s="163" t="s">
        <v>129</v>
      </c>
      <c r="EY74" s="164" t="s">
        <v>131</v>
      </c>
    </row>
    <row r="75" spans="1:155" s="5" customFormat="1" ht="30">
      <c r="B75" s="164" t="s">
        <v>0</v>
      </c>
      <c r="C75" s="164" t="s">
        <v>22</v>
      </c>
      <c r="D75" s="165" t="s">
        <v>128</v>
      </c>
      <c r="E75" s="164" t="s">
        <v>3</v>
      </c>
      <c r="F75" s="164" t="s">
        <v>4</v>
      </c>
      <c r="G75" s="164" t="s">
        <v>3</v>
      </c>
      <c r="H75" s="164" t="s">
        <v>4</v>
      </c>
      <c r="I75" s="164" t="s">
        <v>3</v>
      </c>
      <c r="J75" s="164" t="s">
        <v>4</v>
      </c>
      <c r="K75" s="164" t="s">
        <v>3</v>
      </c>
      <c r="L75" s="164" t="s">
        <v>4</v>
      </c>
      <c r="M75" s="164" t="s">
        <v>3</v>
      </c>
      <c r="N75" s="164" t="s">
        <v>4</v>
      </c>
      <c r="O75" s="164" t="s">
        <v>3</v>
      </c>
      <c r="P75" s="164" t="s">
        <v>4</v>
      </c>
      <c r="Q75" s="164" t="s">
        <v>3</v>
      </c>
      <c r="R75" s="164" t="s">
        <v>4</v>
      </c>
      <c r="S75" s="164" t="s">
        <v>3</v>
      </c>
      <c r="T75" s="164" t="s">
        <v>4</v>
      </c>
      <c r="U75" s="166" t="s">
        <v>126</v>
      </c>
      <c r="V75" s="165" t="s">
        <v>128</v>
      </c>
      <c r="W75" s="164" t="s">
        <v>3</v>
      </c>
      <c r="X75" s="164" t="s">
        <v>4</v>
      </c>
      <c r="Y75" s="164" t="s">
        <v>3</v>
      </c>
      <c r="Z75" s="164" t="s">
        <v>4</v>
      </c>
      <c r="AA75" s="164" t="s">
        <v>3</v>
      </c>
      <c r="AB75" s="164" t="s">
        <v>4</v>
      </c>
      <c r="AC75" s="164" t="s">
        <v>3</v>
      </c>
      <c r="AD75" s="164" t="s">
        <v>4</v>
      </c>
      <c r="AE75" s="164" t="s">
        <v>3</v>
      </c>
      <c r="AF75" s="164" t="s">
        <v>4</v>
      </c>
      <c r="AG75" s="164" t="s">
        <v>3</v>
      </c>
      <c r="AH75" s="167" t="s">
        <v>4</v>
      </c>
      <c r="AI75" s="168" t="s">
        <v>3</v>
      </c>
      <c r="AJ75" s="164" t="s">
        <v>4</v>
      </c>
      <c r="AK75" s="164" t="s">
        <v>3</v>
      </c>
      <c r="AL75" s="164" t="s">
        <v>4</v>
      </c>
      <c r="AM75" s="164" t="s">
        <v>3</v>
      </c>
      <c r="AN75" s="164" t="s">
        <v>4</v>
      </c>
      <c r="AO75" s="164" t="s">
        <v>3</v>
      </c>
      <c r="AP75" s="164" t="s">
        <v>4</v>
      </c>
      <c r="AQ75" s="164" t="s">
        <v>3</v>
      </c>
      <c r="AR75" s="164" t="s">
        <v>4</v>
      </c>
      <c r="AS75" s="164" t="s">
        <v>3</v>
      </c>
      <c r="AT75" s="164" t="s">
        <v>4</v>
      </c>
      <c r="AU75" s="166" t="s">
        <v>126</v>
      </c>
      <c r="AV75" s="165" t="s">
        <v>128</v>
      </c>
      <c r="AW75" s="164" t="s">
        <v>3</v>
      </c>
      <c r="AX75" s="164" t="s">
        <v>4</v>
      </c>
      <c r="AY75" s="164" t="s">
        <v>3</v>
      </c>
      <c r="AZ75" s="164" t="s">
        <v>4</v>
      </c>
      <c r="BA75" s="164" t="s">
        <v>3</v>
      </c>
      <c r="BB75" s="164" t="s">
        <v>4</v>
      </c>
      <c r="BC75" s="164" t="s">
        <v>3</v>
      </c>
      <c r="BD75" s="164" t="s">
        <v>4</v>
      </c>
      <c r="BE75" s="164" t="s">
        <v>3</v>
      </c>
      <c r="BF75" s="164" t="s">
        <v>4</v>
      </c>
      <c r="BG75" s="164" t="s">
        <v>3</v>
      </c>
      <c r="BH75" s="164" t="s">
        <v>4</v>
      </c>
      <c r="BI75" s="168" t="s">
        <v>3</v>
      </c>
      <c r="BJ75" s="164" t="s">
        <v>4</v>
      </c>
      <c r="BK75" s="164" t="s">
        <v>3</v>
      </c>
      <c r="BL75" s="164" t="s">
        <v>4</v>
      </c>
      <c r="BM75" s="164" t="s">
        <v>3</v>
      </c>
      <c r="BN75" s="164" t="s">
        <v>4</v>
      </c>
      <c r="BO75" s="164" t="s">
        <v>3</v>
      </c>
      <c r="BP75" s="164" t="s">
        <v>4</v>
      </c>
      <c r="BQ75" s="164" t="s">
        <v>3</v>
      </c>
      <c r="BR75" s="164" t="s">
        <v>4</v>
      </c>
      <c r="BS75" s="164" t="s">
        <v>3</v>
      </c>
      <c r="BT75" s="164" t="s">
        <v>4</v>
      </c>
      <c r="BU75" s="166" t="s">
        <v>126</v>
      </c>
      <c r="BV75" s="165" t="s">
        <v>128</v>
      </c>
      <c r="BW75" s="164" t="s">
        <v>3</v>
      </c>
      <c r="BX75" s="164" t="s">
        <v>4</v>
      </c>
      <c r="BY75" s="164" t="s">
        <v>3</v>
      </c>
      <c r="BZ75" s="164" t="s">
        <v>4</v>
      </c>
      <c r="CA75" s="164" t="s">
        <v>3</v>
      </c>
      <c r="CB75" s="164" t="s">
        <v>4</v>
      </c>
      <c r="CC75" s="164" t="s">
        <v>3</v>
      </c>
      <c r="CD75" s="164" t="s">
        <v>4</v>
      </c>
      <c r="CE75" s="164" t="s">
        <v>3</v>
      </c>
      <c r="CF75" s="164" t="s">
        <v>4</v>
      </c>
      <c r="CG75" s="164" t="s">
        <v>3</v>
      </c>
      <c r="CH75" s="164" t="s">
        <v>4</v>
      </c>
      <c r="CI75" s="164" t="s">
        <v>3</v>
      </c>
      <c r="CJ75" s="164" t="s">
        <v>4</v>
      </c>
      <c r="CK75" s="164" t="s">
        <v>3</v>
      </c>
      <c r="CL75" s="164" t="s">
        <v>4</v>
      </c>
      <c r="CM75" s="164" t="s">
        <v>3</v>
      </c>
      <c r="CN75" s="164" t="s">
        <v>4</v>
      </c>
      <c r="CO75" s="164" t="s">
        <v>3</v>
      </c>
      <c r="CP75" s="164" t="s">
        <v>4</v>
      </c>
      <c r="CQ75" s="164" t="s">
        <v>3</v>
      </c>
      <c r="CR75" s="164" t="s">
        <v>4</v>
      </c>
      <c r="CS75" s="164" t="s">
        <v>3</v>
      </c>
      <c r="CT75" s="164" t="s">
        <v>4</v>
      </c>
      <c r="CU75" s="166" t="s">
        <v>126</v>
      </c>
      <c r="CV75" s="165" t="s">
        <v>128</v>
      </c>
      <c r="CW75" s="164" t="s">
        <v>3</v>
      </c>
      <c r="CX75" s="164" t="s">
        <v>4</v>
      </c>
      <c r="CY75" s="164" t="s">
        <v>3</v>
      </c>
      <c r="CZ75" s="167" t="s">
        <v>4</v>
      </c>
      <c r="DA75" s="168" t="s">
        <v>3</v>
      </c>
      <c r="DB75" s="164" t="s">
        <v>4</v>
      </c>
      <c r="DC75" s="164" t="s">
        <v>3</v>
      </c>
      <c r="DD75" s="164" t="s">
        <v>4</v>
      </c>
      <c r="DE75" s="164" t="s">
        <v>3</v>
      </c>
      <c r="DF75" s="164" t="s">
        <v>4</v>
      </c>
      <c r="DG75" s="164" t="s">
        <v>3</v>
      </c>
      <c r="DH75" s="164" t="s">
        <v>4</v>
      </c>
      <c r="DI75" s="164" t="s">
        <v>3</v>
      </c>
      <c r="DJ75" s="164" t="s">
        <v>4</v>
      </c>
      <c r="DK75" s="164" t="s">
        <v>3</v>
      </c>
      <c r="DL75" s="164" t="s">
        <v>4</v>
      </c>
      <c r="DM75" s="164" t="s">
        <v>3</v>
      </c>
      <c r="DN75" s="164" t="s">
        <v>4</v>
      </c>
      <c r="DO75" s="164" t="s">
        <v>3</v>
      </c>
      <c r="DP75" s="164" t="s">
        <v>4</v>
      </c>
      <c r="DQ75" s="164" t="s">
        <v>3</v>
      </c>
      <c r="DR75" s="164" t="s">
        <v>4</v>
      </c>
      <c r="DS75" s="164" t="s">
        <v>3</v>
      </c>
      <c r="DT75" s="164" t="s">
        <v>4</v>
      </c>
      <c r="DU75" s="166" t="s">
        <v>126</v>
      </c>
      <c r="DV75" s="165" t="s">
        <v>128</v>
      </c>
      <c r="DW75" s="164" t="s">
        <v>3</v>
      </c>
      <c r="DX75" s="164" t="s">
        <v>4</v>
      </c>
      <c r="DY75" s="164" t="s">
        <v>3</v>
      </c>
      <c r="DZ75" s="164" t="s">
        <v>4</v>
      </c>
      <c r="EA75" s="164" t="s">
        <v>3</v>
      </c>
      <c r="EB75" s="164" t="s">
        <v>4</v>
      </c>
      <c r="EC75" s="164" t="s">
        <v>3</v>
      </c>
      <c r="ED75" s="164" t="s">
        <v>4</v>
      </c>
      <c r="EE75" s="164" t="s">
        <v>3</v>
      </c>
      <c r="EF75" s="164" t="s">
        <v>4</v>
      </c>
      <c r="EG75" s="164" t="s">
        <v>3</v>
      </c>
      <c r="EH75" s="164" t="s">
        <v>4</v>
      </c>
      <c r="EI75" s="164" t="s">
        <v>3</v>
      </c>
      <c r="EJ75" s="164" t="s">
        <v>4</v>
      </c>
      <c r="EK75" s="164" t="s">
        <v>3</v>
      </c>
      <c r="EL75" s="164" t="s">
        <v>4</v>
      </c>
      <c r="EM75" s="164" t="s">
        <v>3</v>
      </c>
      <c r="EN75" s="164" t="s">
        <v>4</v>
      </c>
      <c r="EO75" s="164" t="s">
        <v>3</v>
      </c>
      <c r="EP75" s="164" t="s">
        <v>4</v>
      </c>
      <c r="EQ75" s="164" t="s">
        <v>3</v>
      </c>
      <c r="ER75" s="164" t="s">
        <v>4</v>
      </c>
      <c r="ES75" s="164" t="s">
        <v>3</v>
      </c>
      <c r="ET75" s="164" t="s">
        <v>4</v>
      </c>
      <c r="EU75" s="166" t="s">
        <v>126</v>
      </c>
      <c r="EV75" s="165"/>
      <c r="EY75" s="160"/>
    </row>
    <row r="76" spans="1:155" s="5" customFormat="1">
      <c r="B76" s="175" t="s">
        <v>96</v>
      </c>
      <c r="C76" s="175"/>
      <c r="D76" s="154">
        <f>SUM(D66,D57,D44)</f>
        <v>1.4394164529592195</v>
      </c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>
        <f>SUM(U66,U57,U44)</f>
        <v>164.25575152737972</v>
      </c>
      <c r="V76" s="154">
        <f>SUM(V66,V57,V44)</f>
        <v>3.3221262633881428</v>
      </c>
      <c r="W76" s="154"/>
      <c r="X76" s="154"/>
      <c r="Y76" s="154"/>
      <c r="Z76" s="154"/>
      <c r="AA76" s="154"/>
      <c r="AB76" s="154"/>
      <c r="AC76" s="154"/>
      <c r="AD76" s="154"/>
      <c r="AE76" s="94">
        <v>0</v>
      </c>
      <c r="AF76" s="94">
        <v>0</v>
      </c>
      <c r="AG76" s="94">
        <v>0</v>
      </c>
      <c r="AH76" s="95">
        <v>0</v>
      </c>
      <c r="AI76" s="96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154">
        <f>SUM(AU66,AU57,AU44)</f>
        <v>345.16944804143412</v>
      </c>
      <c r="AV76" s="154">
        <f>SUM(AV66,AV57,AV44)</f>
        <v>4.9488315231055457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6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154">
        <f>SUM(BU66,BU57,BU44)</f>
        <v>528.02776884396849</v>
      </c>
      <c r="BV76" s="154">
        <f>SUM(BV66,BV57,BV44)</f>
        <v>4.6956963091466788</v>
      </c>
      <c r="BW76" s="94"/>
      <c r="BX76" s="94"/>
      <c r="BY76" s="94"/>
      <c r="BZ76" s="94"/>
      <c r="CA76" s="94">
        <f>132*0.1</f>
        <v>13.200000000000001</v>
      </c>
      <c r="CB76" s="94">
        <f>CA76*FE24</f>
        <v>1636.8000000000002</v>
      </c>
      <c r="CC76" s="94">
        <f>132*0.1</f>
        <v>13.200000000000001</v>
      </c>
      <c r="CD76" s="94">
        <f>CC76*FE24</f>
        <v>1636.8000000000002</v>
      </c>
      <c r="CE76" s="94">
        <f>132*0.1</f>
        <v>13.200000000000001</v>
      </c>
      <c r="CF76" s="94">
        <f>CE76*FE24</f>
        <v>1636.8000000000002</v>
      </c>
      <c r="CG76" s="94">
        <f>132*0.1</f>
        <v>13.200000000000001</v>
      </c>
      <c r="CH76" s="94">
        <f>CG76*FE24</f>
        <v>1636.8000000000002</v>
      </c>
      <c r="CI76" s="94">
        <f>132*0.1</f>
        <v>13.200000000000001</v>
      </c>
      <c r="CJ76" s="94">
        <f>CI76*FE24</f>
        <v>1636.8000000000002</v>
      </c>
      <c r="CK76" s="94">
        <f>132*0.1</f>
        <v>13.200000000000001</v>
      </c>
      <c r="CL76" s="94">
        <f>CK76*FE24</f>
        <v>1636.8000000000002</v>
      </c>
      <c r="CM76" s="94">
        <f>132*0.1</f>
        <v>13.200000000000001</v>
      </c>
      <c r="CN76" s="94">
        <f>CM76*FE24</f>
        <v>1636.8000000000002</v>
      </c>
      <c r="CO76" s="94">
        <f>132*0.1</f>
        <v>13.200000000000001</v>
      </c>
      <c r="CP76" s="94">
        <f>CO76*FE24</f>
        <v>1636.8000000000002</v>
      </c>
      <c r="CQ76" s="94">
        <f>132*0.1</f>
        <v>13.200000000000001</v>
      </c>
      <c r="CR76" s="94">
        <f>CQ76*FE24</f>
        <v>1636.8000000000002</v>
      </c>
      <c r="CS76" s="94">
        <f>132*0.1</f>
        <v>13.200000000000001</v>
      </c>
      <c r="CT76" s="94">
        <f>CS76*FE24</f>
        <v>1636.8000000000002</v>
      </c>
      <c r="CU76" s="154">
        <f>SUM(CU66,CU57,CU44)</f>
        <v>497.03022301503495</v>
      </c>
      <c r="CV76" s="154">
        <f>SUM(CV66,CV57,CV44)</f>
        <v>6.289877181073062</v>
      </c>
      <c r="CW76" s="94">
        <f>132*0.1</f>
        <v>13.200000000000001</v>
      </c>
      <c r="CX76" s="94">
        <f>CW76*FE24</f>
        <v>1636.8000000000002</v>
      </c>
      <c r="CY76" s="94">
        <f>132*0.1</f>
        <v>13.200000000000001</v>
      </c>
      <c r="CZ76" s="95">
        <f>CY76*FE24</f>
        <v>1636.8000000000002</v>
      </c>
      <c r="DA76" s="96">
        <f>132*0.1</f>
        <v>13.200000000000001</v>
      </c>
      <c r="DB76" s="94">
        <f>DA76*FE24</f>
        <v>1636.8000000000002</v>
      </c>
      <c r="DC76" s="94">
        <f>132*0.1</f>
        <v>13.200000000000001</v>
      </c>
      <c r="DD76" s="94">
        <f>DC76*FF24</f>
        <v>1636.8000000000002</v>
      </c>
      <c r="DE76" s="94">
        <f>132*0.1</f>
        <v>13.200000000000001</v>
      </c>
      <c r="DF76" s="94">
        <f>DE76*FE24</f>
        <v>1636.8000000000002</v>
      </c>
      <c r="DG76" s="94">
        <f>132*0.1</f>
        <v>13.200000000000001</v>
      </c>
      <c r="DH76" s="94">
        <f>DG76*FE24</f>
        <v>1636.8000000000002</v>
      </c>
      <c r="DI76" s="94">
        <f>132*0.1</f>
        <v>13.200000000000001</v>
      </c>
      <c r="DJ76" s="94">
        <f>DI76*FE24</f>
        <v>1636.8000000000002</v>
      </c>
      <c r="DK76" s="94">
        <f>132*0.1</f>
        <v>13.200000000000001</v>
      </c>
      <c r="DL76" s="94">
        <f>DK76*FN24</f>
        <v>0</v>
      </c>
      <c r="DM76" s="94">
        <f>132*0.1</f>
        <v>13.200000000000001</v>
      </c>
      <c r="DN76" s="94">
        <f>DM76*FE24</f>
        <v>1636.8000000000002</v>
      </c>
      <c r="DO76" s="94">
        <f>132*0.1</f>
        <v>13.200000000000001</v>
      </c>
      <c r="DP76" s="94">
        <f>DO76*FE24</f>
        <v>1636.8000000000002</v>
      </c>
      <c r="DQ76" s="94">
        <f>132*0.1</f>
        <v>13.200000000000001</v>
      </c>
      <c r="DR76" s="94">
        <f>DQ76*FE24</f>
        <v>1636.8000000000002</v>
      </c>
      <c r="DS76" s="94">
        <f>132*0.1</f>
        <v>13.200000000000001</v>
      </c>
      <c r="DT76" s="94">
        <f>DS76*FE24</f>
        <v>1636.8000000000002</v>
      </c>
      <c r="DU76" s="154">
        <f>SUM(DU66,DU57,DU44)</f>
        <v>636.01537860914164</v>
      </c>
      <c r="DV76" s="154">
        <f>SUM(DV66,DV57,DV44)</f>
        <v>5.2984217076482123</v>
      </c>
      <c r="DW76" s="94">
        <f>132*0.1</f>
        <v>13.200000000000001</v>
      </c>
      <c r="DX76" s="94">
        <f>DW76*FE24</f>
        <v>1636.8000000000002</v>
      </c>
      <c r="DY76" s="94">
        <f>132*0.1</f>
        <v>13.200000000000001</v>
      </c>
      <c r="DZ76" s="94">
        <f>DY76*FE24</f>
        <v>1636.8000000000002</v>
      </c>
      <c r="EA76" s="94">
        <f>132*0.1</f>
        <v>13.200000000000001</v>
      </c>
      <c r="EB76" s="94">
        <f>EA76*FE24</f>
        <v>1636.8000000000002</v>
      </c>
      <c r="EC76" s="94">
        <f>132*0.1</f>
        <v>13.200000000000001</v>
      </c>
      <c r="ED76" s="94">
        <f>EC76*FG24</f>
        <v>1636.8000000000002</v>
      </c>
      <c r="EE76" s="94">
        <f>132*0.1</f>
        <v>13.200000000000001</v>
      </c>
      <c r="EF76" s="94">
        <f>EE76*FE24</f>
        <v>1636.8000000000002</v>
      </c>
      <c r="EG76" s="94">
        <f>132*0.1</f>
        <v>13.200000000000001</v>
      </c>
      <c r="EH76" s="94">
        <f>EG76*FE24</f>
        <v>1636.8000000000002</v>
      </c>
      <c r="EI76" s="94">
        <f>132*0.1</f>
        <v>13.200000000000001</v>
      </c>
      <c r="EJ76" s="94">
        <f>EI76*FE24</f>
        <v>1636.8000000000002</v>
      </c>
      <c r="EK76" s="94">
        <f>132*0.1</f>
        <v>13.200000000000001</v>
      </c>
      <c r="EL76" s="94">
        <f>EK76*FE24</f>
        <v>1636.8000000000002</v>
      </c>
      <c r="EM76" s="94">
        <f>132*0.1</f>
        <v>13.200000000000001</v>
      </c>
      <c r="EN76" s="94">
        <f>EM76*FE24</f>
        <v>1636.8000000000002</v>
      </c>
      <c r="EO76" s="94">
        <f>132*0.1</f>
        <v>13.200000000000001</v>
      </c>
      <c r="EP76" s="94">
        <f>EO76*FE24</f>
        <v>1636.8000000000002</v>
      </c>
      <c r="EQ76" s="94">
        <f>132*0.1</f>
        <v>13.200000000000001</v>
      </c>
      <c r="ER76" s="94">
        <f>EQ76*FE24</f>
        <v>1636.8000000000002</v>
      </c>
      <c r="ES76" s="94">
        <f>132*0.1</f>
        <v>13.200000000000001</v>
      </c>
      <c r="ET76" s="94">
        <f>ES76*FE24</f>
        <v>1636.8000000000002</v>
      </c>
      <c r="EU76" s="154">
        <f>SUM(EU66,EU57,EU44)</f>
        <v>521.05892216774782</v>
      </c>
      <c r="EV76" s="154">
        <f>SUM(D76,V76,AV76,BV76,CV76,DV76)</f>
        <v>25.994369437320863</v>
      </c>
      <c r="EY76" s="177">
        <f>SUM(EU76,DU76,CU76,BU76,AU76,U76)</f>
        <v>2691.5574922047063</v>
      </c>
    </row>
    <row r="77" spans="1:155" s="5" customFormat="1">
      <c r="B77" s="160" t="s">
        <v>5</v>
      </c>
      <c r="C77" s="160">
        <f>SUM(C76:C76)</f>
        <v>0</v>
      </c>
      <c r="D77" s="169">
        <f>D76</f>
        <v>1.4394164529592195</v>
      </c>
      <c r="E77" s="169">
        <f t="shared" ref="E77:BP77" si="133">E76</f>
        <v>0</v>
      </c>
      <c r="F77" s="169">
        <f t="shared" si="133"/>
        <v>0</v>
      </c>
      <c r="G77" s="169">
        <f t="shared" si="133"/>
        <v>0</v>
      </c>
      <c r="H77" s="169">
        <f t="shared" si="133"/>
        <v>0</v>
      </c>
      <c r="I77" s="169">
        <f t="shared" si="133"/>
        <v>0</v>
      </c>
      <c r="J77" s="169">
        <f t="shared" si="133"/>
        <v>0</v>
      </c>
      <c r="K77" s="169">
        <f t="shared" si="133"/>
        <v>0</v>
      </c>
      <c r="L77" s="169">
        <f t="shared" si="133"/>
        <v>0</v>
      </c>
      <c r="M77" s="169">
        <f t="shared" si="133"/>
        <v>0</v>
      </c>
      <c r="N77" s="169">
        <f t="shared" si="133"/>
        <v>0</v>
      </c>
      <c r="O77" s="169">
        <f t="shared" si="133"/>
        <v>0</v>
      </c>
      <c r="P77" s="169">
        <f t="shared" si="133"/>
        <v>0</v>
      </c>
      <c r="Q77" s="169">
        <f t="shared" si="133"/>
        <v>0</v>
      </c>
      <c r="R77" s="169">
        <f t="shared" si="133"/>
        <v>0</v>
      </c>
      <c r="S77" s="169">
        <f t="shared" si="133"/>
        <v>0</v>
      </c>
      <c r="T77" s="169">
        <f t="shared" si="133"/>
        <v>0</v>
      </c>
      <c r="U77" s="169">
        <f t="shared" si="133"/>
        <v>164.25575152737972</v>
      </c>
      <c r="V77" s="169">
        <f t="shared" si="133"/>
        <v>3.3221262633881428</v>
      </c>
      <c r="W77" s="169">
        <f t="shared" si="133"/>
        <v>0</v>
      </c>
      <c r="X77" s="169">
        <f t="shared" si="133"/>
        <v>0</v>
      </c>
      <c r="Y77" s="169">
        <f t="shared" si="133"/>
        <v>0</v>
      </c>
      <c r="Z77" s="169">
        <f t="shared" si="133"/>
        <v>0</v>
      </c>
      <c r="AA77" s="169">
        <f t="shared" si="133"/>
        <v>0</v>
      </c>
      <c r="AB77" s="169">
        <f t="shared" si="133"/>
        <v>0</v>
      </c>
      <c r="AC77" s="169">
        <f t="shared" si="133"/>
        <v>0</v>
      </c>
      <c r="AD77" s="169">
        <f t="shared" si="133"/>
        <v>0</v>
      </c>
      <c r="AE77" s="169">
        <f t="shared" si="133"/>
        <v>0</v>
      </c>
      <c r="AF77" s="169">
        <f t="shared" si="133"/>
        <v>0</v>
      </c>
      <c r="AG77" s="169">
        <f t="shared" si="133"/>
        <v>0</v>
      </c>
      <c r="AH77" s="169">
        <f t="shared" si="133"/>
        <v>0</v>
      </c>
      <c r="AI77" s="169">
        <f t="shared" si="133"/>
        <v>0</v>
      </c>
      <c r="AJ77" s="169">
        <f t="shared" si="133"/>
        <v>0</v>
      </c>
      <c r="AK77" s="169">
        <f t="shared" si="133"/>
        <v>0</v>
      </c>
      <c r="AL77" s="169">
        <f t="shared" si="133"/>
        <v>0</v>
      </c>
      <c r="AM77" s="169">
        <f t="shared" si="133"/>
        <v>0</v>
      </c>
      <c r="AN77" s="169">
        <f t="shared" si="133"/>
        <v>0</v>
      </c>
      <c r="AO77" s="169">
        <f t="shared" si="133"/>
        <v>0</v>
      </c>
      <c r="AP77" s="169">
        <f t="shared" si="133"/>
        <v>0</v>
      </c>
      <c r="AQ77" s="169">
        <f t="shared" si="133"/>
        <v>0</v>
      </c>
      <c r="AR77" s="169">
        <f t="shared" si="133"/>
        <v>0</v>
      </c>
      <c r="AS77" s="169">
        <f t="shared" si="133"/>
        <v>0</v>
      </c>
      <c r="AT77" s="169">
        <f t="shared" si="133"/>
        <v>0</v>
      </c>
      <c r="AU77" s="169">
        <f t="shared" si="133"/>
        <v>345.16944804143412</v>
      </c>
      <c r="AV77" s="169">
        <f t="shared" si="133"/>
        <v>4.9488315231055457</v>
      </c>
      <c r="AW77" s="169">
        <f t="shared" si="133"/>
        <v>0</v>
      </c>
      <c r="AX77" s="169">
        <f t="shared" si="133"/>
        <v>0</v>
      </c>
      <c r="AY77" s="169">
        <f t="shared" si="133"/>
        <v>0</v>
      </c>
      <c r="AZ77" s="169">
        <f t="shared" si="133"/>
        <v>0</v>
      </c>
      <c r="BA77" s="169">
        <f t="shared" si="133"/>
        <v>0</v>
      </c>
      <c r="BB77" s="169">
        <f t="shared" si="133"/>
        <v>0</v>
      </c>
      <c r="BC77" s="169">
        <f t="shared" si="133"/>
        <v>0</v>
      </c>
      <c r="BD77" s="169">
        <f t="shared" si="133"/>
        <v>0</v>
      </c>
      <c r="BE77" s="169">
        <f t="shared" si="133"/>
        <v>0</v>
      </c>
      <c r="BF77" s="169">
        <f t="shared" si="133"/>
        <v>0</v>
      </c>
      <c r="BG77" s="169">
        <f t="shared" si="133"/>
        <v>0</v>
      </c>
      <c r="BH77" s="169">
        <f t="shared" si="133"/>
        <v>0</v>
      </c>
      <c r="BI77" s="169">
        <f t="shared" si="133"/>
        <v>0</v>
      </c>
      <c r="BJ77" s="169">
        <f t="shared" si="133"/>
        <v>0</v>
      </c>
      <c r="BK77" s="169">
        <f t="shared" si="133"/>
        <v>0</v>
      </c>
      <c r="BL77" s="169">
        <f t="shared" si="133"/>
        <v>0</v>
      </c>
      <c r="BM77" s="169">
        <f t="shared" si="133"/>
        <v>0</v>
      </c>
      <c r="BN77" s="169">
        <f t="shared" si="133"/>
        <v>0</v>
      </c>
      <c r="BO77" s="169">
        <f t="shared" si="133"/>
        <v>0</v>
      </c>
      <c r="BP77" s="169">
        <f t="shared" si="133"/>
        <v>0</v>
      </c>
      <c r="BQ77" s="169">
        <f t="shared" ref="BQ77:EB77" si="134">BQ76</f>
        <v>0</v>
      </c>
      <c r="BR77" s="169">
        <f t="shared" si="134"/>
        <v>0</v>
      </c>
      <c r="BS77" s="169">
        <f t="shared" si="134"/>
        <v>0</v>
      </c>
      <c r="BT77" s="169">
        <f t="shared" si="134"/>
        <v>0</v>
      </c>
      <c r="BU77" s="169">
        <f t="shared" si="134"/>
        <v>528.02776884396849</v>
      </c>
      <c r="BV77" s="169">
        <f t="shared" si="134"/>
        <v>4.6956963091466788</v>
      </c>
      <c r="BW77" s="169">
        <f t="shared" si="134"/>
        <v>0</v>
      </c>
      <c r="BX77" s="169">
        <f t="shared" si="134"/>
        <v>0</v>
      </c>
      <c r="BY77" s="169">
        <f t="shared" si="134"/>
        <v>0</v>
      </c>
      <c r="BZ77" s="169">
        <f t="shared" si="134"/>
        <v>0</v>
      </c>
      <c r="CA77" s="169">
        <f t="shared" si="134"/>
        <v>13.200000000000001</v>
      </c>
      <c r="CB77" s="169">
        <f t="shared" si="134"/>
        <v>1636.8000000000002</v>
      </c>
      <c r="CC77" s="169">
        <f t="shared" si="134"/>
        <v>13.200000000000001</v>
      </c>
      <c r="CD77" s="169">
        <f t="shared" si="134"/>
        <v>1636.8000000000002</v>
      </c>
      <c r="CE77" s="169">
        <f t="shared" si="134"/>
        <v>13.200000000000001</v>
      </c>
      <c r="CF77" s="169">
        <f t="shared" si="134"/>
        <v>1636.8000000000002</v>
      </c>
      <c r="CG77" s="169">
        <f t="shared" si="134"/>
        <v>13.200000000000001</v>
      </c>
      <c r="CH77" s="169">
        <f t="shared" si="134"/>
        <v>1636.8000000000002</v>
      </c>
      <c r="CI77" s="169">
        <f t="shared" si="134"/>
        <v>13.200000000000001</v>
      </c>
      <c r="CJ77" s="169">
        <f t="shared" si="134"/>
        <v>1636.8000000000002</v>
      </c>
      <c r="CK77" s="169">
        <f t="shared" si="134"/>
        <v>13.200000000000001</v>
      </c>
      <c r="CL77" s="169">
        <f t="shared" si="134"/>
        <v>1636.8000000000002</v>
      </c>
      <c r="CM77" s="169">
        <f t="shared" si="134"/>
        <v>13.200000000000001</v>
      </c>
      <c r="CN77" s="169">
        <f t="shared" si="134"/>
        <v>1636.8000000000002</v>
      </c>
      <c r="CO77" s="169">
        <f t="shared" si="134"/>
        <v>13.200000000000001</v>
      </c>
      <c r="CP77" s="169">
        <f t="shared" si="134"/>
        <v>1636.8000000000002</v>
      </c>
      <c r="CQ77" s="169">
        <f t="shared" si="134"/>
        <v>13.200000000000001</v>
      </c>
      <c r="CR77" s="169">
        <f t="shared" si="134"/>
        <v>1636.8000000000002</v>
      </c>
      <c r="CS77" s="169">
        <f t="shared" si="134"/>
        <v>13.200000000000001</v>
      </c>
      <c r="CT77" s="169">
        <f t="shared" si="134"/>
        <v>1636.8000000000002</v>
      </c>
      <c r="CU77" s="169">
        <f t="shared" si="134"/>
        <v>497.03022301503495</v>
      </c>
      <c r="CV77" s="169">
        <f t="shared" si="134"/>
        <v>6.289877181073062</v>
      </c>
      <c r="CW77" s="169">
        <f t="shared" si="134"/>
        <v>13.200000000000001</v>
      </c>
      <c r="CX77" s="169">
        <f t="shared" si="134"/>
        <v>1636.8000000000002</v>
      </c>
      <c r="CY77" s="169">
        <f t="shared" si="134"/>
        <v>13.200000000000001</v>
      </c>
      <c r="CZ77" s="169">
        <f t="shared" si="134"/>
        <v>1636.8000000000002</v>
      </c>
      <c r="DA77" s="169">
        <f t="shared" si="134"/>
        <v>13.200000000000001</v>
      </c>
      <c r="DB77" s="169">
        <f t="shared" si="134"/>
        <v>1636.8000000000002</v>
      </c>
      <c r="DC77" s="169">
        <f t="shared" si="134"/>
        <v>13.200000000000001</v>
      </c>
      <c r="DD77" s="169">
        <f t="shared" si="134"/>
        <v>1636.8000000000002</v>
      </c>
      <c r="DE77" s="169">
        <f t="shared" si="134"/>
        <v>13.200000000000001</v>
      </c>
      <c r="DF77" s="169">
        <f t="shared" si="134"/>
        <v>1636.8000000000002</v>
      </c>
      <c r="DG77" s="169">
        <f t="shared" si="134"/>
        <v>13.200000000000001</v>
      </c>
      <c r="DH77" s="169">
        <f t="shared" si="134"/>
        <v>1636.8000000000002</v>
      </c>
      <c r="DI77" s="169">
        <f t="shared" si="134"/>
        <v>13.200000000000001</v>
      </c>
      <c r="DJ77" s="169">
        <f t="shared" si="134"/>
        <v>1636.8000000000002</v>
      </c>
      <c r="DK77" s="169">
        <f t="shared" si="134"/>
        <v>13.200000000000001</v>
      </c>
      <c r="DL77" s="169">
        <f t="shared" si="134"/>
        <v>0</v>
      </c>
      <c r="DM77" s="169">
        <f t="shared" si="134"/>
        <v>13.200000000000001</v>
      </c>
      <c r="DN77" s="169">
        <f t="shared" si="134"/>
        <v>1636.8000000000002</v>
      </c>
      <c r="DO77" s="169">
        <f t="shared" si="134"/>
        <v>13.200000000000001</v>
      </c>
      <c r="DP77" s="169">
        <f t="shared" si="134"/>
        <v>1636.8000000000002</v>
      </c>
      <c r="DQ77" s="169">
        <f t="shared" si="134"/>
        <v>13.200000000000001</v>
      </c>
      <c r="DR77" s="169">
        <f t="shared" si="134"/>
        <v>1636.8000000000002</v>
      </c>
      <c r="DS77" s="169">
        <f t="shared" si="134"/>
        <v>13.200000000000001</v>
      </c>
      <c r="DT77" s="169">
        <f t="shared" si="134"/>
        <v>1636.8000000000002</v>
      </c>
      <c r="DU77" s="169">
        <f t="shared" si="134"/>
        <v>636.01537860914164</v>
      </c>
      <c r="DV77" s="169">
        <f t="shared" si="134"/>
        <v>5.2984217076482123</v>
      </c>
      <c r="DW77" s="169">
        <f t="shared" si="134"/>
        <v>13.200000000000001</v>
      </c>
      <c r="DX77" s="169">
        <f t="shared" si="134"/>
        <v>1636.8000000000002</v>
      </c>
      <c r="DY77" s="169">
        <f t="shared" si="134"/>
        <v>13.200000000000001</v>
      </c>
      <c r="DZ77" s="169">
        <f t="shared" si="134"/>
        <v>1636.8000000000002</v>
      </c>
      <c r="EA77" s="169">
        <f t="shared" si="134"/>
        <v>13.200000000000001</v>
      </c>
      <c r="EB77" s="169">
        <f t="shared" si="134"/>
        <v>1636.8000000000002</v>
      </c>
      <c r="EC77" s="169">
        <f t="shared" ref="EC77:EU77" si="135">EC76</f>
        <v>13.200000000000001</v>
      </c>
      <c r="ED77" s="169">
        <f t="shared" si="135"/>
        <v>1636.8000000000002</v>
      </c>
      <c r="EE77" s="169">
        <f t="shared" si="135"/>
        <v>13.200000000000001</v>
      </c>
      <c r="EF77" s="169">
        <f t="shared" si="135"/>
        <v>1636.8000000000002</v>
      </c>
      <c r="EG77" s="169">
        <f t="shared" si="135"/>
        <v>13.200000000000001</v>
      </c>
      <c r="EH77" s="169">
        <f t="shared" si="135"/>
        <v>1636.8000000000002</v>
      </c>
      <c r="EI77" s="169">
        <f t="shared" si="135"/>
        <v>13.200000000000001</v>
      </c>
      <c r="EJ77" s="169">
        <f t="shared" si="135"/>
        <v>1636.8000000000002</v>
      </c>
      <c r="EK77" s="169">
        <f t="shared" si="135"/>
        <v>13.200000000000001</v>
      </c>
      <c r="EL77" s="169">
        <f t="shared" si="135"/>
        <v>1636.8000000000002</v>
      </c>
      <c r="EM77" s="169">
        <f t="shared" si="135"/>
        <v>13.200000000000001</v>
      </c>
      <c r="EN77" s="169">
        <f t="shared" si="135"/>
        <v>1636.8000000000002</v>
      </c>
      <c r="EO77" s="169">
        <f t="shared" si="135"/>
        <v>13.200000000000001</v>
      </c>
      <c r="EP77" s="169">
        <f t="shared" si="135"/>
        <v>1636.8000000000002</v>
      </c>
      <c r="EQ77" s="169">
        <f t="shared" si="135"/>
        <v>13.200000000000001</v>
      </c>
      <c r="ER77" s="169">
        <f t="shared" si="135"/>
        <v>1636.8000000000002</v>
      </c>
      <c r="ES77" s="169">
        <f t="shared" si="135"/>
        <v>13.200000000000001</v>
      </c>
      <c r="ET77" s="169">
        <f t="shared" si="135"/>
        <v>1636.8000000000002</v>
      </c>
      <c r="EU77" s="169">
        <f t="shared" si="135"/>
        <v>521.05892216774782</v>
      </c>
      <c r="EV77" s="169"/>
      <c r="EY77" s="160"/>
    </row>
    <row r="78" spans="1:155" s="5" customFormat="1">
      <c r="B78" s="160" t="s">
        <v>32</v>
      </c>
      <c r="C78" s="160"/>
      <c r="D78" s="170">
        <f>D77</f>
        <v>1.4394164529592195</v>
      </c>
      <c r="E78" s="170">
        <f>E77</f>
        <v>0</v>
      </c>
      <c r="F78" s="170">
        <f>F77</f>
        <v>0</v>
      </c>
      <c r="G78" s="170">
        <f t="shared" ref="G78:T78" si="136">E78+G77</f>
        <v>0</v>
      </c>
      <c r="H78" s="170">
        <f t="shared" si="136"/>
        <v>0</v>
      </c>
      <c r="I78" s="170">
        <f t="shared" si="136"/>
        <v>0</v>
      </c>
      <c r="J78" s="170">
        <f t="shared" si="136"/>
        <v>0</v>
      </c>
      <c r="K78" s="170">
        <f t="shared" si="136"/>
        <v>0</v>
      </c>
      <c r="L78" s="170">
        <f t="shared" si="136"/>
        <v>0</v>
      </c>
      <c r="M78" s="170">
        <f t="shared" si="136"/>
        <v>0</v>
      </c>
      <c r="N78" s="170">
        <f t="shared" si="136"/>
        <v>0</v>
      </c>
      <c r="O78" s="170">
        <f t="shared" si="136"/>
        <v>0</v>
      </c>
      <c r="P78" s="170">
        <f t="shared" si="136"/>
        <v>0</v>
      </c>
      <c r="Q78" s="170">
        <f t="shared" si="136"/>
        <v>0</v>
      </c>
      <c r="R78" s="170">
        <f t="shared" si="136"/>
        <v>0</v>
      </c>
      <c r="S78" s="170">
        <f t="shared" si="136"/>
        <v>0</v>
      </c>
      <c r="T78" s="170">
        <f t="shared" si="136"/>
        <v>0</v>
      </c>
      <c r="U78" s="170">
        <f>U77</f>
        <v>164.25575152737972</v>
      </c>
      <c r="V78" s="170">
        <f>D78+V77</f>
        <v>4.7615427163473623</v>
      </c>
      <c r="W78" s="170">
        <f>S78+W77</f>
        <v>0</v>
      </c>
      <c r="X78" s="170">
        <f>T78+X77</f>
        <v>0</v>
      </c>
      <c r="Y78" s="170">
        <f t="shared" ref="Y78:AT78" si="137">W78+Y77</f>
        <v>0</v>
      </c>
      <c r="Z78" s="170">
        <f t="shared" si="137"/>
        <v>0</v>
      </c>
      <c r="AA78" s="170">
        <f t="shared" si="137"/>
        <v>0</v>
      </c>
      <c r="AB78" s="170">
        <f t="shared" si="137"/>
        <v>0</v>
      </c>
      <c r="AC78" s="170">
        <f t="shared" si="137"/>
        <v>0</v>
      </c>
      <c r="AD78" s="170">
        <f t="shared" si="137"/>
        <v>0</v>
      </c>
      <c r="AE78" s="170">
        <f t="shared" si="137"/>
        <v>0</v>
      </c>
      <c r="AF78" s="170">
        <f t="shared" si="137"/>
        <v>0</v>
      </c>
      <c r="AG78" s="160">
        <f t="shared" si="137"/>
        <v>0</v>
      </c>
      <c r="AH78" s="171">
        <f t="shared" si="137"/>
        <v>0</v>
      </c>
      <c r="AI78" s="172">
        <f t="shared" si="137"/>
        <v>0</v>
      </c>
      <c r="AJ78" s="160">
        <f t="shared" si="137"/>
        <v>0</v>
      </c>
      <c r="AK78" s="160">
        <f t="shared" si="137"/>
        <v>0</v>
      </c>
      <c r="AL78" s="160">
        <f t="shared" si="137"/>
        <v>0</v>
      </c>
      <c r="AM78" s="160">
        <f t="shared" si="137"/>
        <v>0</v>
      </c>
      <c r="AN78" s="160">
        <f t="shared" si="137"/>
        <v>0</v>
      </c>
      <c r="AO78" s="160">
        <f t="shared" si="137"/>
        <v>0</v>
      </c>
      <c r="AP78" s="160">
        <f t="shared" si="137"/>
        <v>0</v>
      </c>
      <c r="AQ78" s="160">
        <f t="shared" si="137"/>
        <v>0</v>
      </c>
      <c r="AR78" s="160">
        <f t="shared" si="137"/>
        <v>0</v>
      </c>
      <c r="AS78" s="160">
        <f t="shared" si="137"/>
        <v>0</v>
      </c>
      <c r="AT78" s="160">
        <f t="shared" si="137"/>
        <v>0</v>
      </c>
      <c r="AU78" s="173">
        <f>U78+AU77</f>
        <v>509.42519956881381</v>
      </c>
      <c r="AV78" s="170">
        <f>V78+AV77</f>
        <v>9.7103742394529071</v>
      </c>
      <c r="AW78" s="160">
        <f>AS78+AW77</f>
        <v>0</v>
      </c>
      <c r="AX78" s="160">
        <f>AT78+AX77</f>
        <v>0</v>
      </c>
      <c r="AY78" s="160">
        <f t="shared" ref="AY78:BT78" si="138">AW78+AY77</f>
        <v>0</v>
      </c>
      <c r="AZ78" s="160">
        <f t="shared" si="138"/>
        <v>0</v>
      </c>
      <c r="BA78" s="160">
        <f t="shared" si="138"/>
        <v>0</v>
      </c>
      <c r="BB78" s="160">
        <f t="shared" si="138"/>
        <v>0</v>
      </c>
      <c r="BC78" s="160">
        <f t="shared" si="138"/>
        <v>0</v>
      </c>
      <c r="BD78" s="160">
        <f t="shared" si="138"/>
        <v>0</v>
      </c>
      <c r="BE78" s="160">
        <f t="shared" si="138"/>
        <v>0</v>
      </c>
      <c r="BF78" s="160">
        <f t="shared" si="138"/>
        <v>0</v>
      </c>
      <c r="BG78" s="160">
        <f t="shared" si="138"/>
        <v>0</v>
      </c>
      <c r="BH78" s="160">
        <f t="shared" si="138"/>
        <v>0</v>
      </c>
      <c r="BI78" s="172">
        <f t="shared" si="138"/>
        <v>0</v>
      </c>
      <c r="BJ78" s="160">
        <f t="shared" si="138"/>
        <v>0</v>
      </c>
      <c r="BK78" s="160">
        <f t="shared" si="138"/>
        <v>0</v>
      </c>
      <c r="BL78" s="160">
        <f t="shared" si="138"/>
        <v>0</v>
      </c>
      <c r="BM78" s="160">
        <f t="shared" si="138"/>
        <v>0</v>
      </c>
      <c r="BN78" s="160">
        <f t="shared" si="138"/>
        <v>0</v>
      </c>
      <c r="BO78" s="160">
        <f t="shared" si="138"/>
        <v>0</v>
      </c>
      <c r="BP78" s="160">
        <f t="shared" si="138"/>
        <v>0</v>
      </c>
      <c r="BQ78" s="160">
        <f t="shared" si="138"/>
        <v>0</v>
      </c>
      <c r="BR78" s="160">
        <f t="shared" si="138"/>
        <v>0</v>
      </c>
      <c r="BS78" s="160">
        <f t="shared" si="138"/>
        <v>0</v>
      </c>
      <c r="BT78" s="160">
        <f t="shared" si="138"/>
        <v>0</v>
      </c>
      <c r="BU78" s="173">
        <f>AU78+BU77</f>
        <v>1037.4529684127824</v>
      </c>
      <c r="BV78" s="170">
        <f>AV78+BV77</f>
        <v>14.406070548599587</v>
      </c>
      <c r="BW78" s="160">
        <f>BS78+BW77</f>
        <v>0</v>
      </c>
      <c r="BX78" s="160">
        <f>BT78+BX77</f>
        <v>0</v>
      </c>
      <c r="BY78" s="160">
        <f t="shared" ref="BY78:CT78" si="139">BW78+BY77</f>
        <v>0</v>
      </c>
      <c r="BZ78" s="160">
        <f t="shared" si="139"/>
        <v>0</v>
      </c>
      <c r="CA78" s="160">
        <f t="shared" si="139"/>
        <v>13.200000000000001</v>
      </c>
      <c r="CB78" s="160">
        <f t="shared" si="139"/>
        <v>1636.8000000000002</v>
      </c>
      <c r="CC78" s="160">
        <f t="shared" si="139"/>
        <v>26.400000000000002</v>
      </c>
      <c r="CD78" s="160">
        <f t="shared" si="139"/>
        <v>3273.6000000000004</v>
      </c>
      <c r="CE78" s="160">
        <f t="shared" si="139"/>
        <v>39.6</v>
      </c>
      <c r="CF78" s="160">
        <f t="shared" si="139"/>
        <v>4910.4000000000005</v>
      </c>
      <c r="CG78" s="160">
        <f t="shared" si="139"/>
        <v>52.800000000000004</v>
      </c>
      <c r="CH78" s="160">
        <f t="shared" si="139"/>
        <v>6547.2000000000007</v>
      </c>
      <c r="CI78" s="160">
        <f t="shared" si="139"/>
        <v>66</v>
      </c>
      <c r="CJ78" s="160">
        <f t="shared" si="139"/>
        <v>8184.0000000000009</v>
      </c>
      <c r="CK78" s="160">
        <f t="shared" si="139"/>
        <v>79.2</v>
      </c>
      <c r="CL78" s="160">
        <f t="shared" si="139"/>
        <v>9820.8000000000011</v>
      </c>
      <c r="CM78" s="160">
        <f t="shared" si="139"/>
        <v>92.4</v>
      </c>
      <c r="CN78" s="160">
        <f t="shared" si="139"/>
        <v>11457.600000000002</v>
      </c>
      <c r="CO78" s="160">
        <f t="shared" si="139"/>
        <v>105.60000000000001</v>
      </c>
      <c r="CP78" s="160">
        <f t="shared" si="139"/>
        <v>13094.400000000001</v>
      </c>
      <c r="CQ78" s="160">
        <f t="shared" si="139"/>
        <v>118.80000000000001</v>
      </c>
      <c r="CR78" s="160">
        <f t="shared" si="139"/>
        <v>14731.2</v>
      </c>
      <c r="CS78" s="160">
        <f t="shared" si="139"/>
        <v>132</v>
      </c>
      <c r="CT78" s="160">
        <f t="shared" si="139"/>
        <v>16368</v>
      </c>
      <c r="CU78" s="173">
        <f>BU78+CU77</f>
        <v>1534.4831914278175</v>
      </c>
      <c r="CV78" s="170">
        <f>BV78+CV77</f>
        <v>20.69594772967265</v>
      </c>
      <c r="CW78" s="160"/>
      <c r="CX78" s="160">
        <f>CT78+CX77</f>
        <v>18004.8</v>
      </c>
      <c r="CY78" s="160">
        <f t="shared" ref="CY78:DT78" si="140">CW78+CY77</f>
        <v>13.200000000000001</v>
      </c>
      <c r="CZ78" s="171">
        <f t="shared" si="140"/>
        <v>19641.599999999999</v>
      </c>
      <c r="DA78" s="172">
        <f t="shared" si="140"/>
        <v>26.400000000000002</v>
      </c>
      <c r="DB78" s="160">
        <f t="shared" si="140"/>
        <v>21278.399999999998</v>
      </c>
      <c r="DC78" s="160">
        <f t="shared" si="140"/>
        <v>39.6</v>
      </c>
      <c r="DD78" s="160">
        <f t="shared" si="140"/>
        <v>22915.199999999997</v>
      </c>
      <c r="DE78" s="160">
        <f t="shared" si="140"/>
        <v>52.800000000000004</v>
      </c>
      <c r="DF78" s="160">
        <f t="shared" si="140"/>
        <v>24551.999999999996</v>
      </c>
      <c r="DG78" s="160">
        <f t="shared" si="140"/>
        <v>66</v>
      </c>
      <c r="DH78" s="160">
        <f t="shared" si="140"/>
        <v>26188.799999999996</v>
      </c>
      <c r="DI78" s="160">
        <f t="shared" si="140"/>
        <v>79.2</v>
      </c>
      <c r="DJ78" s="160">
        <f t="shared" si="140"/>
        <v>27825.599999999995</v>
      </c>
      <c r="DK78" s="160">
        <f t="shared" si="140"/>
        <v>92.4</v>
      </c>
      <c r="DL78" s="160">
        <f t="shared" si="140"/>
        <v>27825.599999999995</v>
      </c>
      <c r="DM78" s="160">
        <f t="shared" si="140"/>
        <v>105.60000000000001</v>
      </c>
      <c r="DN78" s="160">
        <f t="shared" si="140"/>
        <v>29462.399999999994</v>
      </c>
      <c r="DO78" s="160">
        <f t="shared" si="140"/>
        <v>118.80000000000001</v>
      </c>
      <c r="DP78" s="160">
        <f t="shared" si="140"/>
        <v>31099.199999999993</v>
      </c>
      <c r="DQ78" s="160">
        <f t="shared" si="140"/>
        <v>132</v>
      </c>
      <c r="DR78" s="160">
        <f t="shared" si="140"/>
        <v>32735.999999999993</v>
      </c>
      <c r="DS78" s="160">
        <f t="shared" si="140"/>
        <v>145.19999999999999</v>
      </c>
      <c r="DT78" s="160">
        <f t="shared" si="140"/>
        <v>34372.799999999996</v>
      </c>
      <c r="DU78" s="173">
        <f>CU78+DU77</f>
        <v>2170.4985700369589</v>
      </c>
      <c r="DV78" s="170">
        <f>CV78+DV77</f>
        <v>25.994369437320863</v>
      </c>
      <c r="DW78" s="160">
        <f>DS78+DW77</f>
        <v>158.39999999999998</v>
      </c>
      <c r="DX78" s="160">
        <f>DT78+DX77</f>
        <v>36009.599999999999</v>
      </c>
      <c r="DY78" s="160">
        <f t="shared" ref="DY78:ET78" si="141">DW78+DY77</f>
        <v>171.59999999999997</v>
      </c>
      <c r="DZ78" s="160">
        <f t="shared" si="141"/>
        <v>37646.400000000001</v>
      </c>
      <c r="EA78" s="160">
        <f t="shared" si="141"/>
        <v>184.79999999999995</v>
      </c>
      <c r="EB78" s="160">
        <f t="shared" si="141"/>
        <v>39283.200000000004</v>
      </c>
      <c r="EC78" s="160">
        <f t="shared" si="141"/>
        <v>197.99999999999994</v>
      </c>
      <c r="ED78" s="160">
        <f t="shared" si="141"/>
        <v>40920.000000000007</v>
      </c>
      <c r="EE78" s="160">
        <f t="shared" si="141"/>
        <v>211.19999999999993</v>
      </c>
      <c r="EF78" s="160">
        <f t="shared" si="141"/>
        <v>42556.80000000001</v>
      </c>
      <c r="EG78" s="160">
        <f t="shared" si="141"/>
        <v>224.39999999999992</v>
      </c>
      <c r="EH78" s="160">
        <f t="shared" si="141"/>
        <v>44193.600000000013</v>
      </c>
      <c r="EI78" s="160">
        <f t="shared" si="141"/>
        <v>237.59999999999991</v>
      </c>
      <c r="EJ78" s="160">
        <f t="shared" si="141"/>
        <v>45830.400000000016</v>
      </c>
      <c r="EK78" s="160">
        <f t="shared" si="141"/>
        <v>250.7999999999999</v>
      </c>
      <c r="EL78" s="160">
        <f t="shared" si="141"/>
        <v>47467.200000000019</v>
      </c>
      <c r="EM78" s="160">
        <f t="shared" si="141"/>
        <v>263.99999999999989</v>
      </c>
      <c r="EN78" s="160">
        <f t="shared" si="141"/>
        <v>49104.000000000022</v>
      </c>
      <c r="EO78" s="160">
        <f t="shared" si="141"/>
        <v>277.19999999999987</v>
      </c>
      <c r="EP78" s="160">
        <f t="shared" si="141"/>
        <v>50740.800000000025</v>
      </c>
      <c r="EQ78" s="160">
        <f t="shared" si="141"/>
        <v>290.39999999999986</v>
      </c>
      <c r="ER78" s="160">
        <f t="shared" si="141"/>
        <v>52377.600000000028</v>
      </c>
      <c r="ES78" s="160">
        <f t="shared" si="141"/>
        <v>303.59999999999985</v>
      </c>
      <c r="ET78" s="160">
        <f t="shared" si="141"/>
        <v>54014.400000000031</v>
      </c>
      <c r="EU78" s="173">
        <f>DU78+EU77</f>
        <v>2691.5574922047067</v>
      </c>
      <c r="EV78" s="174"/>
      <c r="EY78" s="160"/>
    </row>
    <row r="79" spans="1:155" s="5" customFormat="1">
      <c r="D79" s="233" t="s">
        <v>99</v>
      </c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AH79" s="76"/>
      <c r="AU79" s="194"/>
      <c r="AV79" s="194" t="s">
        <v>149</v>
      </c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8"/>
      <c r="BI79" s="194"/>
      <c r="BJ79" s="194"/>
      <c r="BK79" s="194"/>
      <c r="BL79" s="194"/>
      <c r="BM79" s="194"/>
      <c r="BN79" s="194"/>
      <c r="BO79" s="194"/>
      <c r="BP79" s="194"/>
      <c r="BQ79" s="194"/>
      <c r="BR79" s="194"/>
      <c r="BS79" s="194"/>
      <c r="BT79" s="194"/>
      <c r="BU79" s="194"/>
      <c r="BV79" s="194"/>
      <c r="CU79" s="195"/>
      <c r="CV79" s="195" t="s">
        <v>150</v>
      </c>
      <c r="CW79" s="195"/>
      <c r="CX79" s="195"/>
      <c r="CY79" s="195"/>
      <c r="CZ79" s="199"/>
      <c r="DA79" s="195"/>
      <c r="DB79" s="195"/>
      <c r="DC79" s="195"/>
      <c r="DD79" s="195"/>
      <c r="DE79" s="195"/>
      <c r="DF79" s="195"/>
      <c r="DG79" s="195"/>
      <c r="DH79" s="195"/>
      <c r="DI79" s="195"/>
      <c r="DJ79" s="195"/>
      <c r="DK79" s="195"/>
      <c r="DL79" s="195"/>
      <c r="DM79" s="195"/>
      <c r="DN79" s="195"/>
      <c r="DO79" s="195"/>
      <c r="DP79" s="195"/>
      <c r="DQ79" s="195"/>
      <c r="DR79" s="195"/>
      <c r="DS79" s="195"/>
      <c r="DT79" s="195"/>
      <c r="DU79" s="195"/>
      <c r="DV79" s="179" t="s">
        <v>151</v>
      </c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</row>
    <row r="80" spans="1:155" s="5" customFormat="1">
      <c r="B80" s="5" t="s">
        <v>146</v>
      </c>
      <c r="D80" s="5">
        <f>(D77+V77/2)-0.7</f>
        <v>2.4004795846532909</v>
      </c>
      <c r="AH80" s="76"/>
      <c r="AV80" s="5">
        <f>(V77/2+AV77+BV77/2)-1.25</f>
        <v>7.7077428093729559</v>
      </c>
      <c r="BH80" s="70"/>
      <c r="CV80" s="5">
        <f>(BV77/2+CV77)-0.975</f>
        <v>7.6627253356464013</v>
      </c>
      <c r="CZ80" s="76"/>
      <c r="DV80" s="176">
        <f>DV77-0.65</f>
        <v>4.6484217076482119</v>
      </c>
      <c r="EV80" s="176">
        <f>DV80+CV80+AV80+D80</f>
        <v>22.41936943732086</v>
      </c>
    </row>
    <row r="81" spans="2:104" s="5" customFormat="1">
      <c r="C81" s="5" t="s">
        <v>158</v>
      </c>
      <c r="D81" s="5">
        <v>3.6</v>
      </c>
      <c r="AH81" s="76"/>
      <c r="BH81" s="70"/>
      <c r="CZ81" s="76"/>
    </row>
    <row r="82" spans="2:104" s="5" customFormat="1">
      <c r="AH82" s="76"/>
      <c r="BH82" s="70"/>
      <c r="CZ82" s="76"/>
    </row>
    <row r="83" spans="2:104" s="5" customFormat="1">
      <c r="AH83" s="76"/>
      <c r="BH83" s="70"/>
      <c r="CZ83" s="76"/>
    </row>
    <row r="84" spans="2:104" s="5" customFormat="1" ht="30">
      <c r="B84" s="47" t="s">
        <v>134</v>
      </c>
      <c r="AH84" s="76"/>
      <c r="BH84" s="70"/>
      <c r="CZ84" s="76"/>
    </row>
    <row r="85" spans="2:104" s="5" customFormat="1">
      <c r="C85" s="5" t="s">
        <v>137</v>
      </c>
      <c r="D85" s="5" t="s">
        <v>138</v>
      </c>
      <c r="AH85" s="76"/>
      <c r="BH85" s="70"/>
      <c r="CZ85" s="76"/>
    </row>
    <row r="86" spans="2:104" s="5" customFormat="1">
      <c r="C86" s="5" t="s">
        <v>135</v>
      </c>
      <c r="AH86" s="76"/>
      <c r="BH86" s="70"/>
      <c r="CZ86" s="76"/>
    </row>
    <row r="87" spans="2:104" s="5" customFormat="1">
      <c r="B87" s="5" t="s">
        <v>139</v>
      </c>
      <c r="C87" s="5">
        <v>27.2</v>
      </c>
      <c r="D87" s="5">
        <v>30.1</v>
      </c>
      <c r="AH87" s="76"/>
      <c r="BH87" s="70"/>
      <c r="CZ87" s="76"/>
    </row>
    <row r="88" spans="2:104" s="5" customFormat="1">
      <c r="B88" s="5" t="s">
        <v>140</v>
      </c>
      <c r="C88" s="5">
        <v>3</v>
      </c>
      <c r="AH88" s="76"/>
      <c r="BH88" s="70"/>
      <c r="CZ88" s="76"/>
    </row>
    <row r="89" spans="2:104" s="5" customFormat="1">
      <c r="B89" s="5" t="s">
        <v>145</v>
      </c>
      <c r="D89" s="5">
        <v>10</v>
      </c>
      <c r="AH89" s="76"/>
      <c r="BH89" s="70"/>
      <c r="CZ89" s="76"/>
    </row>
    <row r="90" spans="2:104" s="5" customFormat="1">
      <c r="AH90" s="76"/>
      <c r="BH90" s="70"/>
      <c r="CZ90" s="76"/>
    </row>
    <row r="91" spans="2:104" s="5" customFormat="1" ht="13.5" customHeight="1">
      <c r="B91" s="5" t="s">
        <v>136</v>
      </c>
      <c r="C91" s="5">
        <f>SUM(C87:C90)</f>
        <v>30.2</v>
      </c>
      <c r="D91" s="5">
        <f>SUM(D87:D87)</f>
        <v>30.1</v>
      </c>
      <c r="AH91" s="76"/>
      <c r="BH91" s="70"/>
      <c r="CZ91" s="76"/>
    </row>
    <row r="92" spans="2:104" s="5" customFormat="1">
      <c r="AH92" s="76"/>
      <c r="BH92" s="70"/>
      <c r="CZ92" s="76"/>
    </row>
    <row r="93" spans="2:104" s="5" customFormat="1">
      <c r="AH93" s="76"/>
      <c r="BH93" s="70"/>
      <c r="CZ93" s="76"/>
    </row>
    <row r="94" spans="2:104" s="5" customFormat="1">
      <c r="AH94" s="76"/>
      <c r="BH94" s="70"/>
      <c r="CZ94" s="76"/>
    </row>
    <row r="95" spans="2:104" s="5" customFormat="1">
      <c r="B95" s="5" t="s">
        <v>141</v>
      </c>
      <c r="C95" s="5">
        <f>5210-259</f>
        <v>4951</v>
      </c>
      <c r="AH95" s="76"/>
      <c r="BH95" s="70"/>
      <c r="CZ95" s="76"/>
    </row>
    <row r="96" spans="2:104" s="5" customFormat="1">
      <c r="B96" s="5" t="s">
        <v>142</v>
      </c>
      <c r="C96" s="5">
        <f>C95/4</f>
        <v>1237.75</v>
      </c>
      <c r="AH96" s="76"/>
      <c r="BH96" s="70"/>
      <c r="CZ96" s="76"/>
    </row>
    <row r="97" spans="2:104" s="5" customFormat="1">
      <c r="B97" s="5" t="s">
        <v>143</v>
      </c>
      <c r="C97" s="5">
        <f>C96/FD25</f>
        <v>27.206286405099462</v>
      </c>
      <c r="AH97" s="76"/>
      <c r="BH97" s="70"/>
      <c r="CZ97" s="76"/>
    </row>
    <row r="98" spans="2:104" s="5" customFormat="1">
      <c r="B98" s="5" t="s">
        <v>144</v>
      </c>
      <c r="C98" s="5">
        <v>30.2</v>
      </c>
      <c r="AH98" s="76"/>
      <c r="BH98" s="70"/>
      <c r="CZ98" s="76"/>
    </row>
    <row r="99" spans="2:104" s="5" customFormat="1">
      <c r="AH99" s="76"/>
      <c r="BH99" s="70"/>
      <c r="CZ99" s="76"/>
    </row>
    <row r="100" spans="2:104" s="5" customFormat="1">
      <c r="AH100" s="76"/>
      <c r="BH100" s="70"/>
      <c r="CZ100" s="76"/>
    </row>
    <row r="101" spans="2:104" s="5" customFormat="1">
      <c r="AH101" s="76"/>
      <c r="BH101" s="70"/>
      <c r="CZ101" s="76"/>
    </row>
    <row r="102" spans="2:104" s="5" customFormat="1">
      <c r="AH102" s="76"/>
      <c r="BH102" s="70"/>
      <c r="CZ102" s="76"/>
    </row>
    <row r="103" spans="2:104" s="5" customFormat="1">
      <c r="AH103" s="76"/>
      <c r="BH103" s="70"/>
      <c r="CZ103" s="76"/>
    </row>
    <row r="104" spans="2:104" s="5" customFormat="1">
      <c r="AH104" s="76"/>
      <c r="BH104" s="70"/>
      <c r="CZ104" s="76"/>
    </row>
    <row r="105" spans="2:104" s="5" customFormat="1">
      <c r="AH105" s="76"/>
      <c r="BH105" s="70"/>
      <c r="CZ105" s="76"/>
    </row>
    <row r="106" spans="2:104" s="5" customFormat="1">
      <c r="AH106" s="76"/>
      <c r="BH106" s="70"/>
      <c r="CZ106" s="76"/>
    </row>
    <row r="107" spans="2:104" s="5" customFormat="1">
      <c r="AH107" s="76"/>
      <c r="BH107" s="70"/>
      <c r="CZ107" s="76"/>
    </row>
    <row r="108" spans="2:104" s="5" customFormat="1">
      <c r="AH108" s="76"/>
      <c r="BH108" s="70"/>
      <c r="CZ108" s="76"/>
    </row>
    <row r="109" spans="2:104" s="5" customFormat="1">
      <c r="AH109" s="76"/>
      <c r="BH109" s="70"/>
      <c r="CZ109" s="76"/>
    </row>
    <row r="110" spans="2:104" s="5" customFormat="1">
      <c r="AH110" s="76"/>
      <c r="BH110" s="70"/>
      <c r="CZ110" s="76"/>
    </row>
    <row r="111" spans="2:104" s="5" customFormat="1">
      <c r="AH111" s="76"/>
      <c r="BH111" s="70"/>
      <c r="CZ111" s="76"/>
    </row>
    <row r="112" spans="2:104" s="5" customFormat="1">
      <c r="AH112" s="76"/>
      <c r="BH112" s="70"/>
      <c r="CZ112" s="76"/>
    </row>
    <row r="113" spans="34:104" s="5" customFormat="1">
      <c r="AH113" s="76"/>
      <c r="BH113" s="70"/>
      <c r="CZ113" s="76"/>
    </row>
    <row r="114" spans="34:104" s="5" customFormat="1">
      <c r="AH114" s="76"/>
      <c r="BH114" s="70"/>
      <c r="CZ114" s="76"/>
    </row>
    <row r="115" spans="34:104" s="5" customFormat="1">
      <c r="AH115" s="76"/>
      <c r="BH115" s="70"/>
      <c r="CZ115" s="76"/>
    </row>
    <row r="116" spans="34:104" s="5" customFormat="1">
      <c r="AH116" s="76"/>
      <c r="BH116" s="70"/>
      <c r="CZ116" s="76"/>
    </row>
    <row r="117" spans="34:104" s="5" customFormat="1">
      <c r="AH117" s="76"/>
      <c r="BH117" s="70"/>
      <c r="CZ117" s="76"/>
    </row>
    <row r="118" spans="34:104" s="5" customFormat="1">
      <c r="AH118" s="76"/>
      <c r="BH118" s="70"/>
      <c r="CZ118" s="76"/>
    </row>
    <row r="119" spans="34:104" s="5" customFormat="1">
      <c r="AH119" s="76"/>
      <c r="BH119" s="70"/>
      <c r="CZ119" s="76"/>
    </row>
    <row r="120" spans="34:104" s="5" customFormat="1">
      <c r="AH120" s="76"/>
      <c r="BH120" s="70"/>
      <c r="CZ120" s="76"/>
    </row>
    <row r="121" spans="34:104" s="5" customFormat="1">
      <c r="AH121" s="76"/>
      <c r="BH121" s="70"/>
      <c r="CZ121" s="76"/>
    </row>
    <row r="122" spans="34:104" s="5" customFormat="1">
      <c r="AH122" s="76"/>
      <c r="BH122" s="70"/>
      <c r="CZ122" s="76"/>
    </row>
    <row r="123" spans="34:104" s="5" customFormat="1">
      <c r="AH123" s="76"/>
      <c r="BH123" s="70"/>
      <c r="CZ123" s="76"/>
    </row>
    <row r="124" spans="34:104" s="5" customFormat="1">
      <c r="AH124" s="76"/>
      <c r="BH124" s="70"/>
      <c r="CZ124" s="76"/>
    </row>
    <row r="125" spans="34:104" s="5" customFormat="1">
      <c r="AH125" s="76"/>
      <c r="BH125" s="70"/>
      <c r="CZ125" s="76"/>
    </row>
    <row r="126" spans="34:104" s="5" customFormat="1">
      <c r="AH126" s="76"/>
      <c r="BH126" s="70"/>
      <c r="CZ126" s="76"/>
    </row>
    <row r="127" spans="34:104" s="5" customFormat="1">
      <c r="AH127" s="76"/>
      <c r="BH127" s="70"/>
      <c r="CZ127" s="76"/>
    </row>
    <row r="128" spans="34:104" s="5" customFormat="1">
      <c r="AH128" s="76"/>
      <c r="BH128" s="70"/>
      <c r="CZ128" s="76"/>
    </row>
    <row r="129" spans="34:104" s="5" customFormat="1">
      <c r="AH129" s="76"/>
      <c r="BH129" s="70"/>
      <c r="CZ129" s="76"/>
    </row>
    <row r="130" spans="34:104" s="5" customFormat="1">
      <c r="AH130" s="76"/>
      <c r="BH130" s="70"/>
      <c r="CZ130" s="76"/>
    </row>
    <row r="131" spans="34:104" s="5" customFormat="1">
      <c r="AH131" s="76"/>
      <c r="BH131" s="70"/>
      <c r="CZ131" s="76"/>
    </row>
    <row r="132" spans="34:104" s="5" customFormat="1">
      <c r="AH132" s="76"/>
      <c r="BH132" s="70"/>
      <c r="CZ132" s="76"/>
    </row>
    <row r="133" spans="34:104" s="5" customFormat="1">
      <c r="AH133" s="76"/>
      <c r="BH133" s="70"/>
      <c r="CZ133" s="76"/>
    </row>
    <row r="134" spans="34:104" s="5" customFormat="1">
      <c r="AH134" s="76"/>
      <c r="BH134" s="70"/>
      <c r="CZ134" s="76"/>
    </row>
    <row r="135" spans="34:104" s="5" customFormat="1">
      <c r="AH135" s="76"/>
      <c r="BH135" s="70"/>
      <c r="CZ135" s="76"/>
    </row>
    <row r="136" spans="34:104" s="5" customFormat="1">
      <c r="AH136" s="76"/>
      <c r="BH136" s="70"/>
      <c r="CZ136" s="76"/>
    </row>
    <row r="137" spans="34:104" s="5" customFormat="1">
      <c r="AH137" s="76"/>
      <c r="BH137" s="70"/>
      <c r="CZ137" s="76"/>
    </row>
    <row r="138" spans="34:104" s="5" customFormat="1">
      <c r="AH138" s="76"/>
      <c r="BH138" s="70"/>
      <c r="CZ138" s="76"/>
    </row>
    <row r="139" spans="34:104" s="5" customFormat="1">
      <c r="AH139" s="76"/>
      <c r="BH139" s="70"/>
      <c r="CZ139" s="76"/>
    </row>
    <row r="140" spans="34:104" s="5" customFormat="1">
      <c r="AH140" s="76"/>
      <c r="BH140" s="70"/>
      <c r="CZ140" s="76"/>
    </row>
    <row r="141" spans="34:104" s="5" customFormat="1">
      <c r="AH141" s="76"/>
      <c r="BH141" s="70"/>
      <c r="CZ141" s="76"/>
    </row>
    <row r="142" spans="34:104" s="5" customFormat="1">
      <c r="AH142" s="76"/>
      <c r="BH142" s="70"/>
      <c r="CZ142" s="76"/>
    </row>
    <row r="143" spans="34:104" s="5" customFormat="1">
      <c r="AH143" s="76"/>
      <c r="BH143" s="70"/>
      <c r="CZ143" s="76"/>
    </row>
    <row r="144" spans="34:104" s="5" customFormat="1">
      <c r="AH144" s="76"/>
      <c r="BH144" s="70"/>
      <c r="CZ144" s="76"/>
    </row>
    <row r="145" spans="34:104" s="5" customFormat="1">
      <c r="AH145" s="76"/>
      <c r="BH145" s="70"/>
      <c r="CZ145" s="76"/>
    </row>
    <row r="146" spans="34:104" s="5" customFormat="1">
      <c r="AH146" s="76"/>
      <c r="BH146" s="70"/>
      <c r="CZ146" s="76"/>
    </row>
    <row r="147" spans="34:104" s="5" customFormat="1">
      <c r="AH147" s="76"/>
      <c r="BH147" s="70"/>
      <c r="CZ147" s="76"/>
    </row>
    <row r="148" spans="34:104" s="5" customFormat="1">
      <c r="AH148" s="76"/>
      <c r="BH148" s="70"/>
      <c r="CZ148" s="76"/>
    </row>
    <row r="149" spans="34:104" s="5" customFormat="1">
      <c r="AH149" s="76"/>
      <c r="BH149" s="70"/>
      <c r="CZ149" s="76"/>
    </row>
    <row r="150" spans="34:104" s="5" customFormat="1">
      <c r="AH150" s="76"/>
      <c r="BH150" s="70"/>
      <c r="CZ150" s="76"/>
    </row>
    <row r="151" spans="34:104" s="5" customFormat="1">
      <c r="AH151" s="76"/>
      <c r="BH151" s="70"/>
      <c r="CZ151" s="76"/>
    </row>
    <row r="152" spans="34:104" s="5" customFormat="1">
      <c r="AH152" s="76"/>
      <c r="BH152" s="70"/>
      <c r="CZ152" s="76"/>
    </row>
    <row r="153" spans="34:104" s="5" customFormat="1">
      <c r="AH153" s="76"/>
      <c r="BH153" s="70"/>
      <c r="CZ153" s="76"/>
    </row>
    <row r="154" spans="34:104" s="5" customFormat="1">
      <c r="AH154" s="76"/>
      <c r="BH154" s="70"/>
      <c r="CZ154" s="76"/>
    </row>
    <row r="155" spans="34:104" s="5" customFormat="1">
      <c r="AH155" s="76"/>
      <c r="BH155" s="70"/>
      <c r="CZ155" s="76"/>
    </row>
    <row r="156" spans="34:104" s="5" customFormat="1">
      <c r="AH156" s="76"/>
      <c r="BH156" s="70"/>
      <c r="CZ156" s="76"/>
    </row>
    <row r="157" spans="34:104" s="5" customFormat="1">
      <c r="AH157" s="76"/>
      <c r="BH157" s="70"/>
      <c r="CZ157" s="76"/>
    </row>
    <row r="158" spans="34:104" s="5" customFormat="1">
      <c r="AH158" s="76"/>
      <c r="BH158" s="70"/>
      <c r="CZ158" s="76"/>
    </row>
    <row r="159" spans="34:104" s="5" customFormat="1">
      <c r="AH159" s="76"/>
      <c r="BH159" s="70"/>
      <c r="CZ159" s="76"/>
    </row>
    <row r="160" spans="34:104" s="5" customFormat="1">
      <c r="AH160" s="76"/>
      <c r="BH160" s="70"/>
      <c r="CZ160" s="76"/>
    </row>
    <row r="161" spans="34:104" s="5" customFormat="1">
      <c r="AH161" s="76"/>
      <c r="BH161" s="70"/>
      <c r="CZ161" s="76"/>
    </row>
    <row r="162" spans="34:104" s="5" customFormat="1">
      <c r="AH162" s="76"/>
      <c r="BH162" s="70"/>
      <c r="CZ162" s="76"/>
    </row>
    <row r="163" spans="34:104" s="5" customFormat="1">
      <c r="AH163" s="76"/>
      <c r="BH163" s="70"/>
      <c r="CZ163" s="76"/>
    </row>
    <row r="164" spans="34:104" s="5" customFormat="1">
      <c r="AH164" s="76"/>
      <c r="BH164" s="70"/>
      <c r="CZ164" s="76"/>
    </row>
    <row r="165" spans="34:104" s="5" customFormat="1">
      <c r="AH165" s="76"/>
      <c r="BH165" s="70"/>
      <c r="CZ165" s="76"/>
    </row>
    <row r="166" spans="34:104" s="5" customFormat="1">
      <c r="AH166" s="76"/>
      <c r="BH166" s="70"/>
      <c r="CZ166" s="76"/>
    </row>
    <row r="167" spans="34:104" s="5" customFormat="1">
      <c r="AH167" s="76"/>
      <c r="BH167" s="70"/>
      <c r="CZ167" s="76"/>
    </row>
    <row r="168" spans="34:104" s="5" customFormat="1">
      <c r="AH168" s="76"/>
      <c r="BH168" s="70"/>
      <c r="CZ168" s="76"/>
    </row>
    <row r="169" spans="34:104" s="5" customFormat="1">
      <c r="AH169" s="76"/>
      <c r="BH169" s="70"/>
      <c r="CZ169" s="76"/>
    </row>
    <row r="170" spans="34:104" s="5" customFormat="1">
      <c r="AH170" s="76"/>
      <c r="BH170" s="70"/>
      <c r="CZ170" s="76"/>
    </row>
    <row r="171" spans="34:104" s="5" customFormat="1">
      <c r="AH171" s="76"/>
      <c r="BH171" s="70"/>
      <c r="CZ171" s="76"/>
    </row>
    <row r="172" spans="34:104" s="5" customFormat="1">
      <c r="AH172" s="76"/>
      <c r="BH172" s="70"/>
      <c r="CZ172" s="76"/>
    </row>
    <row r="173" spans="34:104" s="5" customFormat="1">
      <c r="AH173" s="76"/>
      <c r="BH173" s="70"/>
      <c r="CZ173" s="76"/>
    </row>
    <row r="174" spans="34:104" s="5" customFormat="1">
      <c r="AH174" s="76"/>
      <c r="BH174" s="70"/>
      <c r="CZ174" s="76"/>
    </row>
    <row r="175" spans="34:104" s="5" customFormat="1">
      <c r="AH175" s="76"/>
      <c r="BH175" s="70"/>
      <c r="CZ175" s="76"/>
    </row>
    <row r="176" spans="34:104" s="5" customFormat="1">
      <c r="AH176" s="76"/>
      <c r="BH176" s="70"/>
      <c r="CZ176" s="76"/>
    </row>
    <row r="177" spans="34:104" s="5" customFormat="1">
      <c r="AH177" s="76"/>
      <c r="BH177" s="70"/>
      <c r="CZ177" s="76"/>
    </row>
    <row r="178" spans="34:104" s="5" customFormat="1">
      <c r="AH178" s="76"/>
      <c r="BH178" s="70"/>
      <c r="CZ178" s="76"/>
    </row>
    <row r="179" spans="34:104" s="5" customFormat="1">
      <c r="AH179" s="76"/>
      <c r="BH179" s="70"/>
      <c r="CZ179" s="76"/>
    </row>
    <row r="180" spans="34:104" s="5" customFormat="1">
      <c r="AH180" s="76"/>
      <c r="BH180" s="70"/>
      <c r="CZ180" s="76"/>
    </row>
    <row r="181" spans="34:104" s="5" customFormat="1">
      <c r="AH181" s="76"/>
      <c r="BH181" s="70"/>
      <c r="CZ181" s="76"/>
    </row>
    <row r="182" spans="34:104" s="5" customFormat="1">
      <c r="AH182" s="76"/>
      <c r="BH182" s="70"/>
      <c r="CZ182" s="76"/>
    </row>
    <row r="183" spans="34:104" s="5" customFormat="1">
      <c r="AH183" s="76"/>
      <c r="BH183" s="70"/>
      <c r="CZ183" s="76"/>
    </row>
    <row r="184" spans="34:104" s="5" customFormat="1">
      <c r="AH184" s="76"/>
      <c r="BH184" s="70"/>
      <c r="CZ184" s="76"/>
    </row>
    <row r="185" spans="34:104" s="5" customFormat="1">
      <c r="AH185" s="76"/>
      <c r="BH185" s="70"/>
      <c r="CZ185" s="76"/>
    </row>
    <row r="186" spans="34:104" s="5" customFormat="1">
      <c r="AH186" s="76"/>
      <c r="BH186" s="70"/>
      <c r="CZ186" s="76"/>
    </row>
    <row r="187" spans="34:104" s="5" customFormat="1">
      <c r="AH187" s="76"/>
      <c r="BH187" s="70"/>
      <c r="CZ187" s="76"/>
    </row>
    <row r="188" spans="34:104" s="5" customFormat="1">
      <c r="AH188" s="76"/>
      <c r="BH188" s="70"/>
      <c r="CZ188" s="76"/>
    </row>
    <row r="189" spans="34:104" s="5" customFormat="1">
      <c r="AH189" s="76"/>
      <c r="BH189" s="70"/>
      <c r="CZ189" s="76"/>
    </row>
    <row r="190" spans="34:104" s="5" customFormat="1">
      <c r="AH190" s="76"/>
      <c r="BH190" s="70"/>
      <c r="CZ190" s="76"/>
    </row>
    <row r="191" spans="34:104" s="5" customFormat="1">
      <c r="AH191" s="76"/>
      <c r="BH191" s="70"/>
      <c r="CZ191" s="76"/>
    </row>
    <row r="192" spans="34:104" s="5" customFormat="1">
      <c r="AH192" s="76"/>
      <c r="BH192" s="70"/>
      <c r="CZ192" s="76"/>
    </row>
    <row r="193" spans="34:104" s="5" customFormat="1">
      <c r="AH193" s="76"/>
      <c r="BH193" s="70"/>
      <c r="CZ193" s="76"/>
    </row>
    <row r="194" spans="34:104" s="5" customFormat="1">
      <c r="AH194" s="76"/>
      <c r="BH194" s="70"/>
      <c r="CZ194" s="76"/>
    </row>
    <row r="195" spans="34:104" s="5" customFormat="1">
      <c r="AH195" s="76"/>
      <c r="BH195" s="70"/>
      <c r="CZ195" s="76"/>
    </row>
    <row r="196" spans="34:104" s="5" customFormat="1">
      <c r="AH196" s="76"/>
      <c r="BH196" s="70"/>
      <c r="CZ196" s="76"/>
    </row>
    <row r="197" spans="34:104" s="5" customFormat="1">
      <c r="AH197" s="76"/>
      <c r="BH197" s="70"/>
      <c r="CZ197" s="76"/>
    </row>
    <row r="198" spans="34:104" s="5" customFormat="1">
      <c r="AH198" s="76"/>
      <c r="BH198" s="70"/>
      <c r="CZ198" s="76"/>
    </row>
    <row r="199" spans="34:104" s="5" customFormat="1">
      <c r="AH199" s="76"/>
      <c r="BH199" s="70"/>
      <c r="CZ199" s="76"/>
    </row>
  </sheetData>
  <mergeCells count="757">
    <mergeCell ref="D79:V79"/>
    <mergeCell ref="EQ74:ER74"/>
    <mergeCell ref="ES74:ET74"/>
    <mergeCell ref="EE74:EF74"/>
    <mergeCell ref="EG74:EH74"/>
    <mergeCell ref="EI74:EJ74"/>
    <mergeCell ref="EK74:EL74"/>
    <mergeCell ref="EM74:EN74"/>
    <mergeCell ref="EO74:EP74"/>
    <mergeCell ref="DQ74:DR74"/>
    <mergeCell ref="DS74:DT74"/>
    <mergeCell ref="DW74:DX74"/>
    <mergeCell ref="DY74:DZ74"/>
    <mergeCell ref="EA74:EB74"/>
    <mergeCell ref="EC74:ED74"/>
    <mergeCell ref="DE74:DF74"/>
    <mergeCell ref="DG74:DH74"/>
    <mergeCell ref="DI74:DJ74"/>
    <mergeCell ref="DK74:DL74"/>
    <mergeCell ref="DM74:DN74"/>
    <mergeCell ref="DO74:DP74"/>
    <mergeCell ref="CQ74:CR74"/>
    <mergeCell ref="CS74:CT74"/>
    <mergeCell ref="CW74:CX74"/>
    <mergeCell ref="CY74:CZ74"/>
    <mergeCell ref="DA74:DB74"/>
    <mergeCell ref="DC74:DD74"/>
    <mergeCell ref="CE74:CF74"/>
    <mergeCell ref="CG74:CH74"/>
    <mergeCell ref="CI74:CJ74"/>
    <mergeCell ref="CK74:CL74"/>
    <mergeCell ref="CM74:CN74"/>
    <mergeCell ref="CO74:CP74"/>
    <mergeCell ref="BQ74:BR74"/>
    <mergeCell ref="BS74:BT74"/>
    <mergeCell ref="BW74:BX74"/>
    <mergeCell ref="BY74:BZ74"/>
    <mergeCell ref="CA74:CB74"/>
    <mergeCell ref="CC74:CD74"/>
    <mergeCell ref="BE74:BF74"/>
    <mergeCell ref="BG74:BH74"/>
    <mergeCell ref="BI74:BJ74"/>
    <mergeCell ref="BK74:BL74"/>
    <mergeCell ref="BM74:BN74"/>
    <mergeCell ref="BO74:BP74"/>
    <mergeCell ref="AQ74:AR74"/>
    <mergeCell ref="AS74:AT74"/>
    <mergeCell ref="AW74:AX74"/>
    <mergeCell ref="AY74:AZ74"/>
    <mergeCell ref="BA74:BB74"/>
    <mergeCell ref="BC74:BD74"/>
    <mergeCell ref="AE74:AF74"/>
    <mergeCell ref="AG74:AH74"/>
    <mergeCell ref="AI74:AJ74"/>
    <mergeCell ref="AK74:AL74"/>
    <mergeCell ref="AM74:AN74"/>
    <mergeCell ref="AO74:AP74"/>
    <mergeCell ref="Q74:R74"/>
    <mergeCell ref="S74:T74"/>
    <mergeCell ref="W74:X74"/>
    <mergeCell ref="Y74:Z74"/>
    <mergeCell ref="AA74:AB74"/>
    <mergeCell ref="AC74:AD74"/>
    <mergeCell ref="E74:F74"/>
    <mergeCell ref="G74:H74"/>
    <mergeCell ref="I74:J74"/>
    <mergeCell ref="K74:L74"/>
    <mergeCell ref="M74:N74"/>
    <mergeCell ref="O74:P74"/>
    <mergeCell ref="EQ63:ER63"/>
    <mergeCell ref="ES63:ET63"/>
    <mergeCell ref="EE63:EF63"/>
    <mergeCell ref="EG63:EH63"/>
    <mergeCell ref="EI63:EJ63"/>
    <mergeCell ref="EK63:EL63"/>
    <mergeCell ref="EM63:EN63"/>
    <mergeCell ref="EO63:EP63"/>
    <mergeCell ref="DQ63:DR63"/>
    <mergeCell ref="DS63:DT63"/>
    <mergeCell ref="DW63:DX63"/>
    <mergeCell ref="DY63:DZ63"/>
    <mergeCell ref="EA63:EB63"/>
    <mergeCell ref="EC63:ED63"/>
    <mergeCell ref="DE63:DF63"/>
    <mergeCell ref="DG63:DH63"/>
    <mergeCell ref="DI63:DJ63"/>
    <mergeCell ref="DK63:DL63"/>
    <mergeCell ref="DM63:DN63"/>
    <mergeCell ref="DO63:DP63"/>
    <mergeCell ref="CQ63:CR63"/>
    <mergeCell ref="CS63:CT63"/>
    <mergeCell ref="CW63:CX63"/>
    <mergeCell ref="CY63:CZ63"/>
    <mergeCell ref="DA63:DB63"/>
    <mergeCell ref="DC63:DD63"/>
    <mergeCell ref="CE63:CF63"/>
    <mergeCell ref="CG63:CH63"/>
    <mergeCell ref="CI63:CJ63"/>
    <mergeCell ref="CK63:CL63"/>
    <mergeCell ref="CM63:CN63"/>
    <mergeCell ref="CO63:CP63"/>
    <mergeCell ref="BQ63:BR63"/>
    <mergeCell ref="BS63:BT63"/>
    <mergeCell ref="BW63:BX63"/>
    <mergeCell ref="BY63:BZ63"/>
    <mergeCell ref="CA63:CB63"/>
    <mergeCell ref="CC63:CD63"/>
    <mergeCell ref="BE63:BF63"/>
    <mergeCell ref="BG63:BH63"/>
    <mergeCell ref="BI63:BJ63"/>
    <mergeCell ref="BK63:BL63"/>
    <mergeCell ref="BM63:BN63"/>
    <mergeCell ref="BO63:BP63"/>
    <mergeCell ref="AQ63:AR63"/>
    <mergeCell ref="AS63:AT63"/>
    <mergeCell ref="AW63:AX63"/>
    <mergeCell ref="AY63:AZ63"/>
    <mergeCell ref="BA63:BB63"/>
    <mergeCell ref="BC63:BD63"/>
    <mergeCell ref="AE63:AF63"/>
    <mergeCell ref="AG63:AH63"/>
    <mergeCell ref="AI63:AJ63"/>
    <mergeCell ref="AK63:AL63"/>
    <mergeCell ref="AM63:AN63"/>
    <mergeCell ref="AO63:AP63"/>
    <mergeCell ref="Q63:R63"/>
    <mergeCell ref="S63:T63"/>
    <mergeCell ref="W63:X63"/>
    <mergeCell ref="Y63:Z63"/>
    <mergeCell ref="AA63:AB63"/>
    <mergeCell ref="AC63:AD63"/>
    <mergeCell ref="E63:F63"/>
    <mergeCell ref="G63:H63"/>
    <mergeCell ref="I63:J63"/>
    <mergeCell ref="K63:L63"/>
    <mergeCell ref="M63:N63"/>
    <mergeCell ref="O63:P63"/>
    <mergeCell ref="EQ52:ER52"/>
    <mergeCell ref="ES52:ET52"/>
    <mergeCell ref="EE52:EF52"/>
    <mergeCell ref="EG52:EH52"/>
    <mergeCell ref="EI52:EJ52"/>
    <mergeCell ref="EK52:EL52"/>
    <mergeCell ref="EM52:EN52"/>
    <mergeCell ref="EO52:EP52"/>
    <mergeCell ref="DQ52:DR52"/>
    <mergeCell ref="DS52:DT52"/>
    <mergeCell ref="DW52:DX52"/>
    <mergeCell ref="DY52:DZ52"/>
    <mergeCell ref="EA52:EB52"/>
    <mergeCell ref="EC52:ED52"/>
    <mergeCell ref="DE52:DF52"/>
    <mergeCell ref="DG52:DH52"/>
    <mergeCell ref="DI52:DJ52"/>
    <mergeCell ref="DK52:DL52"/>
    <mergeCell ref="DM52:DN52"/>
    <mergeCell ref="DO52:DP52"/>
    <mergeCell ref="CQ52:CR52"/>
    <mergeCell ref="CS52:CT52"/>
    <mergeCell ref="CW52:CX52"/>
    <mergeCell ref="CY52:CZ52"/>
    <mergeCell ref="DA52:DB52"/>
    <mergeCell ref="DC52:DD52"/>
    <mergeCell ref="CE52:CF52"/>
    <mergeCell ref="CG52:CH52"/>
    <mergeCell ref="CI52:CJ52"/>
    <mergeCell ref="CK52:CL52"/>
    <mergeCell ref="CM52:CN52"/>
    <mergeCell ref="CO52:CP52"/>
    <mergeCell ref="BQ52:BR52"/>
    <mergeCell ref="BS52:BT52"/>
    <mergeCell ref="BW52:BX52"/>
    <mergeCell ref="BY52:BZ52"/>
    <mergeCell ref="CA52:CB52"/>
    <mergeCell ref="CC52:CD52"/>
    <mergeCell ref="BE52:BF52"/>
    <mergeCell ref="BG52:BH52"/>
    <mergeCell ref="BI52:BJ52"/>
    <mergeCell ref="BK52:BL52"/>
    <mergeCell ref="BM52:BN52"/>
    <mergeCell ref="BO52:BP52"/>
    <mergeCell ref="AQ52:AR52"/>
    <mergeCell ref="AS52:AT52"/>
    <mergeCell ref="AW52:AX52"/>
    <mergeCell ref="AY52:AZ52"/>
    <mergeCell ref="BA52:BB52"/>
    <mergeCell ref="BC52:BD52"/>
    <mergeCell ref="AE52:AF52"/>
    <mergeCell ref="AG52:AH52"/>
    <mergeCell ref="AI52:AJ52"/>
    <mergeCell ref="AK52:AL52"/>
    <mergeCell ref="AM52:AN52"/>
    <mergeCell ref="AO52:AP52"/>
    <mergeCell ref="Q52:R52"/>
    <mergeCell ref="S52:T52"/>
    <mergeCell ref="W52:X52"/>
    <mergeCell ref="Y52:Z52"/>
    <mergeCell ref="AA52:AB52"/>
    <mergeCell ref="AC52:AD52"/>
    <mergeCell ref="E52:F52"/>
    <mergeCell ref="G52:H52"/>
    <mergeCell ref="I52:J52"/>
    <mergeCell ref="K52:L52"/>
    <mergeCell ref="M52:N52"/>
    <mergeCell ref="O52:P52"/>
    <mergeCell ref="EQ19:ER19"/>
    <mergeCell ref="ES19:ET19"/>
    <mergeCell ref="EE19:EF19"/>
    <mergeCell ref="EG19:EH19"/>
    <mergeCell ref="EI19:EJ19"/>
    <mergeCell ref="EK19:EL19"/>
    <mergeCell ref="EM19:EN19"/>
    <mergeCell ref="EO19:EP19"/>
    <mergeCell ref="DQ19:DR19"/>
    <mergeCell ref="DS19:DT19"/>
    <mergeCell ref="DW19:DX19"/>
    <mergeCell ref="DY19:DZ19"/>
    <mergeCell ref="EA19:EB19"/>
    <mergeCell ref="EC19:ED19"/>
    <mergeCell ref="DE19:DF19"/>
    <mergeCell ref="DG19:DH19"/>
    <mergeCell ref="DI19:DJ19"/>
    <mergeCell ref="DK19:DL19"/>
    <mergeCell ref="DM19:DN19"/>
    <mergeCell ref="DO19:DP19"/>
    <mergeCell ref="CQ19:CR19"/>
    <mergeCell ref="CS19:CT19"/>
    <mergeCell ref="CW19:CX19"/>
    <mergeCell ref="CY19:CZ19"/>
    <mergeCell ref="DA19:DB19"/>
    <mergeCell ref="DC19:DD19"/>
    <mergeCell ref="CE19:CF19"/>
    <mergeCell ref="CG19:CH19"/>
    <mergeCell ref="CI19:CJ19"/>
    <mergeCell ref="CK19:CL19"/>
    <mergeCell ref="CM19:CN19"/>
    <mergeCell ref="CO19:CP19"/>
    <mergeCell ref="BQ19:BR19"/>
    <mergeCell ref="BS19:BT19"/>
    <mergeCell ref="BW19:BX19"/>
    <mergeCell ref="BY19:BZ19"/>
    <mergeCell ref="CA19:CB19"/>
    <mergeCell ref="CC19:CD19"/>
    <mergeCell ref="BE19:BF19"/>
    <mergeCell ref="BG19:BH19"/>
    <mergeCell ref="BI19:BJ19"/>
    <mergeCell ref="BK19:BL19"/>
    <mergeCell ref="BM19:BN19"/>
    <mergeCell ref="BO19:BP19"/>
    <mergeCell ref="AQ19:AR19"/>
    <mergeCell ref="AS19:AT19"/>
    <mergeCell ref="AW19:AX19"/>
    <mergeCell ref="AY19:AZ19"/>
    <mergeCell ref="BA19:BB19"/>
    <mergeCell ref="BC19:BD19"/>
    <mergeCell ref="AE19:AF19"/>
    <mergeCell ref="AG19:AH19"/>
    <mergeCell ref="AI19:AJ19"/>
    <mergeCell ref="AK19:AL19"/>
    <mergeCell ref="AM19:AN19"/>
    <mergeCell ref="AO19:AP19"/>
    <mergeCell ref="Q19:R19"/>
    <mergeCell ref="S19:T19"/>
    <mergeCell ref="W19:X19"/>
    <mergeCell ref="Y19:Z19"/>
    <mergeCell ref="AA19:AB19"/>
    <mergeCell ref="AC19:AD19"/>
    <mergeCell ref="E19:F19"/>
    <mergeCell ref="G19:H19"/>
    <mergeCell ref="I19:J19"/>
    <mergeCell ref="K19:L19"/>
    <mergeCell ref="M19:N19"/>
    <mergeCell ref="O19:P19"/>
    <mergeCell ref="EW15:EX15"/>
    <mergeCell ref="EO15:EP15"/>
    <mergeCell ref="EQ15:ER15"/>
    <mergeCell ref="ES15:ET15"/>
    <mergeCell ref="EC15:ED15"/>
    <mergeCell ref="EE15:EF15"/>
    <mergeCell ref="EG15:EH15"/>
    <mergeCell ref="EI15:EJ15"/>
    <mergeCell ref="EK15:EL15"/>
    <mergeCell ref="EM15:EN15"/>
    <mergeCell ref="DO15:DP15"/>
    <mergeCell ref="DQ15:DR15"/>
    <mergeCell ref="DS15:DT15"/>
    <mergeCell ref="DW15:DX15"/>
    <mergeCell ref="DY15:DZ15"/>
    <mergeCell ref="EA15:EB15"/>
    <mergeCell ref="DC15:DD15"/>
    <mergeCell ref="DE15:DF15"/>
    <mergeCell ref="DG15:DH15"/>
    <mergeCell ref="DI15:DJ15"/>
    <mergeCell ref="DK15:DL15"/>
    <mergeCell ref="DM15:DN15"/>
    <mergeCell ref="CO15:CP15"/>
    <mergeCell ref="CQ15:CR15"/>
    <mergeCell ref="CS15:CT15"/>
    <mergeCell ref="CW15:CX15"/>
    <mergeCell ref="CY15:CZ15"/>
    <mergeCell ref="DA15:DB15"/>
    <mergeCell ref="CC15:CD15"/>
    <mergeCell ref="CE15:CF15"/>
    <mergeCell ref="CG15:CH15"/>
    <mergeCell ref="CI15:CJ15"/>
    <mergeCell ref="CK15:CL15"/>
    <mergeCell ref="CM15:CN15"/>
    <mergeCell ref="BO15:BP15"/>
    <mergeCell ref="BQ15:BR15"/>
    <mergeCell ref="BS15:BT15"/>
    <mergeCell ref="BW15:BX15"/>
    <mergeCell ref="BY15:BZ15"/>
    <mergeCell ref="CA15:CB15"/>
    <mergeCell ref="BC15:BD15"/>
    <mergeCell ref="BE15:BF15"/>
    <mergeCell ref="BG15:BH15"/>
    <mergeCell ref="BI15:BJ15"/>
    <mergeCell ref="BK15:BL15"/>
    <mergeCell ref="BM15:BN15"/>
    <mergeCell ref="AO15:AP15"/>
    <mergeCell ref="AQ15:AR15"/>
    <mergeCell ref="AS15:AT15"/>
    <mergeCell ref="AW15:AX15"/>
    <mergeCell ref="AY15:AZ15"/>
    <mergeCell ref="BA15:BB15"/>
    <mergeCell ref="AC15:AD15"/>
    <mergeCell ref="AE15:AF15"/>
    <mergeCell ref="AG15:AH15"/>
    <mergeCell ref="AI15:AJ15"/>
    <mergeCell ref="AK15:AL15"/>
    <mergeCell ref="AM15:AN15"/>
    <mergeCell ref="O15:P15"/>
    <mergeCell ref="Q15:R15"/>
    <mergeCell ref="S15:T15"/>
    <mergeCell ref="W15:X15"/>
    <mergeCell ref="Y15:Z15"/>
    <mergeCell ref="AA15:AB15"/>
    <mergeCell ref="EW14:EX14"/>
    <mergeCell ref="E15:F15"/>
    <mergeCell ref="G15:H15"/>
    <mergeCell ref="I15:J15"/>
    <mergeCell ref="K15:L15"/>
    <mergeCell ref="M15:N15"/>
    <mergeCell ref="EQ14:ER14"/>
    <mergeCell ref="ES14:ET14"/>
    <mergeCell ref="EE14:EF14"/>
    <mergeCell ref="EG14:EH14"/>
    <mergeCell ref="EI14:EJ14"/>
    <mergeCell ref="EK14:EL14"/>
    <mergeCell ref="EM14:EN14"/>
    <mergeCell ref="EO14:EP14"/>
    <mergeCell ref="DQ14:DR14"/>
    <mergeCell ref="DS14:DT14"/>
    <mergeCell ref="DW14:DX14"/>
    <mergeCell ref="DY14:DZ14"/>
    <mergeCell ref="EA14:EB14"/>
    <mergeCell ref="EC14:ED14"/>
    <mergeCell ref="DE14:DF14"/>
    <mergeCell ref="DG14:DH14"/>
    <mergeCell ref="DI14:DJ14"/>
    <mergeCell ref="DK14:DL14"/>
    <mergeCell ref="DM14:DN14"/>
    <mergeCell ref="DO14:DP14"/>
    <mergeCell ref="CQ14:CR14"/>
    <mergeCell ref="CS14:CT14"/>
    <mergeCell ref="CW14:CX14"/>
    <mergeCell ref="CY14:CZ14"/>
    <mergeCell ref="DA14:DB14"/>
    <mergeCell ref="DC14:DD14"/>
    <mergeCell ref="CE14:CF14"/>
    <mergeCell ref="CG14:CH14"/>
    <mergeCell ref="CI14:CJ14"/>
    <mergeCell ref="CK14:CL14"/>
    <mergeCell ref="CM14:CN14"/>
    <mergeCell ref="CO14:CP14"/>
    <mergeCell ref="BQ14:BR14"/>
    <mergeCell ref="BS14:BT14"/>
    <mergeCell ref="BW14:BX14"/>
    <mergeCell ref="BY14:BZ14"/>
    <mergeCell ref="CA14:CB14"/>
    <mergeCell ref="CC14:CD14"/>
    <mergeCell ref="BE14:BF14"/>
    <mergeCell ref="BG14:BH14"/>
    <mergeCell ref="BI14:BJ14"/>
    <mergeCell ref="BK14:BL14"/>
    <mergeCell ref="BM14:BN14"/>
    <mergeCell ref="BO14:BP14"/>
    <mergeCell ref="AQ14:AR14"/>
    <mergeCell ref="AS14:AT14"/>
    <mergeCell ref="AW14:AX14"/>
    <mergeCell ref="AY14:AZ14"/>
    <mergeCell ref="BA14:BB14"/>
    <mergeCell ref="BC14:BD14"/>
    <mergeCell ref="AE14:AF14"/>
    <mergeCell ref="AG14:AH14"/>
    <mergeCell ref="AI14:AJ14"/>
    <mergeCell ref="AK14:AL14"/>
    <mergeCell ref="AM14:AN14"/>
    <mergeCell ref="AO14:AP14"/>
    <mergeCell ref="Q14:R14"/>
    <mergeCell ref="S14:T14"/>
    <mergeCell ref="W14:X14"/>
    <mergeCell ref="Y14:Z14"/>
    <mergeCell ref="AA14:AB14"/>
    <mergeCell ref="AC14:AD14"/>
    <mergeCell ref="E14:F14"/>
    <mergeCell ref="G14:H14"/>
    <mergeCell ref="I14:J14"/>
    <mergeCell ref="K14:L14"/>
    <mergeCell ref="M14:N14"/>
    <mergeCell ref="O14:P14"/>
    <mergeCell ref="EW13:EX13"/>
    <mergeCell ref="EO13:EP13"/>
    <mergeCell ref="EQ13:ER13"/>
    <mergeCell ref="ES13:ET13"/>
    <mergeCell ref="EC13:ED13"/>
    <mergeCell ref="EE13:EF13"/>
    <mergeCell ref="EG13:EH13"/>
    <mergeCell ref="EI13:EJ13"/>
    <mergeCell ref="EK13:EL13"/>
    <mergeCell ref="EM13:EN13"/>
    <mergeCell ref="DO13:DP13"/>
    <mergeCell ref="DQ13:DR13"/>
    <mergeCell ref="DS13:DT13"/>
    <mergeCell ref="DW13:DX13"/>
    <mergeCell ref="DY13:DZ13"/>
    <mergeCell ref="EA13:EB13"/>
    <mergeCell ref="DC13:DD13"/>
    <mergeCell ref="DE13:DF13"/>
    <mergeCell ref="DG13:DH13"/>
    <mergeCell ref="DI13:DJ13"/>
    <mergeCell ref="DK13:DL13"/>
    <mergeCell ref="DM13:DN13"/>
    <mergeCell ref="CO13:CP13"/>
    <mergeCell ref="CQ13:CR13"/>
    <mergeCell ref="CS13:CT13"/>
    <mergeCell ref="CW13:CX13"/>
    <mergeCell ref="CY13:CZ13"/>
    <mergeCell ref="DA13:DB13"/>
    <mergeCell ref="CC13:CD13"/>
    <mergeCell ref="CE13:CF13"/>
    <mergeCell ref="CG13:CH13"/>
    <mergeCell ref="CI13:CJ13"/>
    <mergeCell ref="CK13:CL13"/>
    <mergeCell ref="CM13:CN13"/>
    <mergeCell ref="BO13:BP13"/>
    <mergeCell ref="BQ13:BR13"/>
    <mergeCell ref="BS13:BT13"/>
    <mergeCell ref="BW13:BX13"/>
    <mergeCell ref="BY13:BZ13"/>
    <mergeCell ref="CA13:CB13"/>
    <mergeCell ref="BC13:BD13"/>
    <mergeCell ref="BE13:BF13"/>
    <mergeCell ref="BG13:BH13"/>
    <mergeCell ref="BI13:BJ13"/>
    <mergeCell ref="BK13:BL13"/>
    <mergeCell ref="BM13:BN13"/>
    <mergeCell ref="AO13:AP13"/>
    <mergeCell ref="AQ13:AR13"/>
    <mergeCell ref="AS13:AT13"/>
    <mergeCell ref="AW13:AX13"/>
    <mergeCell ref="AY13:AZ13"/>
    <mergeCell ref="BA13:BB13"/>
    <mergeCell ref="AC13:AD13"/>
    <mergeCell ref="AE13:AF13"/>
    <mergeCell ref="AG13:AH13"/>
    <mergeCell ref="AI13:AJ13"/>
    <mergeCell ref="AK13:AL13"/>
    <mergeCell ref="AM13:AN13"/>
    <mergeCell ref="O13:P13"/>
    <mergeCell ref="Q13:R13"/>
    <mergeCell ref="S13:T13"/>
    <mergeCell ref="W13:X13"/>
    <mergeCell ref="Y13:Z13"/>
    <mergeCell ref="AA13:AB13"/>
    <mergeCell ref="EW12:EX12"/>
    <mergeCell ref="E13:F13"/>
    <mergeCell ref="G13:H13"/>
    <mergeCell ref="I13:J13"/>
    <mergeCell ref="K13:L13"/>
    <mergeCell ref="M13:N13"/>
    <mergeCell ref="EQ12:ER12"/>
    <mergeCell ref="ES12:ET12"/>
    <mergeCell ref="EE12:EF12"/>
    <mergeCell ref="EG12:EH12"/>
    <mergeCell ref="EI12:EJ12"/>
    <mergeCell ref="EK12:EL12"/>
    <mergeCell ref="EM12:EN12"/>
    <mergeCell ref="EO12:EP12"/>
    <mergeCell ref="DQ12:DR12"/>
    <mergeCell ref="DS12:DT12"/>
    <mergeCell ref="DW12:DX12"/>
    <mergeCell ref="DY12:DZ12"/>
    <mergeCell ref="EA12:EB12"/>
    <mergeCell ref="EC12:ED12"/>
    <mergeCell ref="DE12:DF12"/>
    <mergeCell ref="DG12:DH12"/>
    <mergeCell ref="DI12:DJ12"/>
    <mergeCell ref="DK12:DL12"/>
    <mergeCell ref="DM12:DN12"/>
    <mergeCell ref="DO12:DP12"/>
    <mergeCell ref="CQ12:CR12"/>
    <mergeCell ref="CS12:CT12"/>
    <mergeCell ref="CW12:CX12"/>
    <mergeCell ref="CY12:CZ12"/>
    <mergeCell ref="DA12:DB12"/>
    <mergeCell ref="DC12:DD12"/>
    <mergeCell ref="CE12:CF12"/>
    <mergeCell ref="CG12:CH12"/>
    <mergeCell ref="CI12:CJ12"/>
    <mergeCell ref="CK12:CL12"/>
    <mergeCell ref="CM12:CN12"/>
    <mergeCell ref="CO12:CP12"/>
    <mergeCell ref="BQ12:BR12"/>
    <mergeCell ref="BS12:BT12"/>
    <mergeCell ref="BW12:BX12"/>
    <mergeCell ref="BY12:BZ12"/>
    <mergeCell ref="CA12:CB12"/>
    <mergeCell ref="CC12:CD12"/>
    <mergeCell ref="BE12:BF12"/>
    <mergeCell ref="BG12:BH12"/>
    <mergeCell ref="BI12:BJ12"/>
    <mergeCell ref="BK12:BL12"/>
    <mergeCell ref="BM12:BN12"/>
    <mergeCell ref="BO12:BP12"/>
    <mergeCell ref="AQ12:AR12"/>
    <mergeCell ref="AS12:AT12"/>
    <mergeCell ref="AW12:AX12"/>
    <mergeCell ref="AY12:AZ12"/>
    <mergeCell ref="BA12:BB12"/>
    <mergeCell ref="BC12:BD12"/>
    <mergeCell ref="AE12:AF12"/>
    <mergeCell ref="AG12:AH12"/>
    <mergeCell ref="AI12:AJ12"/>
    <mergeCell ref="AK12:AL12"/>
    <mergeCell ref="AM12:AN12"/>
    <mergeCell ref="AO12:AP12"/>
    <mergeCell ref="Q12:R12"/>
    <mergeCell ref="S12:T12"/>
    <mergeCell ref="W12:X12"/>
    <mergeCell ref="Y12:Z12"/>
    <mergeCell ref="AA12:AB12"/>
    <mergeCell ref="AC12:AD12"/>
    <mergeCell ref="EW11:EX11"/>
    <mergeCell ref="E12:F12"/>
    <mergeCell ref="G12:H12"/>
    <mergeCell ref="I12:J12"/>
    <mergeCell ref="K12:L12"/>
    <mergeCell ref="M12:N12"/>
    <mergeCell ref="O12:P12"/>
    <mergeCell ref="ES11:ET11"/>
    <mergeCell ref="EG11:EH11"/>
    <mergeCell ref="EI11:EJ11"/>
    <mergeCell ref="EK11:EL11"/>
    <mergeCell ref="EM11:EN11"/>
    <mergeCell ref="EO11:EP11"/>
    <mergeCell ref="EQ11:ER11"/>
    <mergeCell ref="DS11:DT11"/>
    <mergeCell ref="DW11:DX11"/>
    <mergeCell ref="DY11:DZ11"/>
    <mergeCell ref="EA11:EB11"/>
    <mergeCell ref="EC11:ED11"/>
    <mergeCell ref="EE11:EF11"/>
    <mergeCell ref="DG11:DH11"/>
    <mergeCell ref="DI11:DJ11"/>
    <mergeCell ref="DK11:DL11"/>
    <mergeCell ref="DM11:DN11"/>
    <mergeCell ref="DO11:DP11"/>
    <mergeCell ref="DQ11:DR11"/>
    <mergeCell ref="CS11:CT11"/>
    <mergeCell ref="CW11:CX11"/>
    <mergeCell ref="CY11:CZ11"/>
    <mergeCell ref="DA11:DB11"/>
    <mergeCell ref="DC11:DD11"/>
    <mergeCell ref="DE11:DF11"/>
    <mergeCell ref="CG11:CH11"/>
    <mergeCell ref="CI11:CJ11"/>
    <mergeCell ref="CK11:CL11"/>
    <mergeCell ref="CM11:CN11"/>
    <mergeCell ref="CO11:CP11"/>
    <mergeCell ref="CQ11:CR11"/>
    <mergeCell ref="BS11:BT11"/>
    <mergeCell ref="BW11:BX11"/>
    <mergeCell ref="BY11:BZ11"/>
    <mergeCell ref="CA11:CB11"/>
    <mergeCell ref="CC11:CD11"/>
    <mergeCell ref="CE11:CF11"/>
    <mergeCell ref="BG11:BH11"/>
    <mergeCell ref="BI11:BJ11"/>
    <mergeCell ref="BK11:BL11"/>
    <mergeCell ref="BM11:BN11"/>
    <mergeCell ref="BO11:BP11"/>
    <mergeCell ref="BQ11:BR11"/>
    <mergeCell ref="AS11:AT11"/>
    <mergeCell ref="AW11:AX11"/>
    <mergeCell ref="AY11:AZ11"/>
    <mergeCell ref="BA11:BB11"/>
    <mergeCell ref="BC11:BD11"/>
    <mergeCell ref="BE11:BF11"/>
    <mergeCell ref="AG11:AH11"/>
    <mergeCell ref="AI11:AJ11"/>
    <mergeCell ref="AK11:AL11"/>
    <mergeCell ref="AM11:AN11"/>
    <mergeCell ref="AO11:AP11"/>
    <mergeCell ref="AQ11:AR11"/>
    <mergeCell ref="S11:T11"/>
    <mergeCell ref="W11:X11"/>
    <mergeCell ref="Y11:Z11"/>
    <mergeCell ref="AA11:AB11"/>
    <mergeCell ref="AC11:AD11"/>
    <mergeCell ref="AE11:AF11"/>
    <mergeCell ref="E11:F11"/>
    <mergeCell ref="G11:H11"/>
    <mergeCell ref="I11:J11"/>
    <mergeCell ref="K11:L11"/>
    <mergeCell ref="M11:N11"/>
    <mergeCell ref="O11:P11"/>
    <mergeCell ref="Q11:R11"/>
    <mergeCell ref="ES10:ET10"/>
    <mergeCell ref="EG10:EH10"/>
    <mergeCell ref="EI10:EJ10"/>
    <mergeCell ref="EK10:EL10"/>
    <mergeCell ref="EM10:EN10"/>
    <mergeCell ref="EO10:EP10"/>
    <mergeCell ref="EQ10:ER10"/>
    <mergeCell ref="DS10:DT10"/>
    <mergeCell ref="DW10:DX10"/>
    <mergeCell ref="DY10:DZ10"/>
    <mergeCell ref="EA10:EB10"/>
    <mergeCell ref="EC10:ED10"/>
    <mergeCell ref="EE10:EF10"/>
    <mergeCell ref="DG10:DH10"/>
    <mergeCell ref="DI10:DJ10"/>
    <mergeCell ref="DK10:DL10"/>
    <mergeCell ref="DM10:DN10"/>
    <mergeCell ref="DO10:DP10"/>
    <mergeCell ref="DQ10:DR10"/>
    <mergeCell ref="CS10:CT10"/>
    <mergeCell ref="CW10:CX10"/>
    <mergeCell ref="CY10:CZ10"/>
    <mergeCell ref="DA10:DB10"/>
    <mergeCell ref="DC10:DD10"/>
    <mergeCell ref="DE10:DF10"/>
    <mergeCell ref="CG10:CH10"/>
    <mergeCell ref="CI10:CJ10"/>
    <mergeCell ref="CK10:CL10"/>
    <mergeCell ref="CM10:CN10"/>
    <mergeCell ref="CO10:CP10"/>
    <mergeCell ref="CQ10:CR10"/>
    <mergeCell ref="BS10:BT10"/>
    <mergeCell ref="BW10:BX10"/>
    <mergeCell ref="BY10:BZ10"/>
    <mergeCell ref="CA10:CB10"/>
    <mergeCell ref="CC10:CD10"/>
    <mergeCell ref="CE10:CF10"/>
    <mergeCell ref="BG10:BH10"/>
    <mergeCell ref="BI10:BJ10"/>
    <mergeCell ref="BK10:BL10"/>
    <mergeCell ref="BM10:BN10"/>
    <mergeCell ref="BO10:BP10"/>
    <mergeCell ref="BQ10:BR10"/>
    <mergeCell ref="AS10:AT10"/>
    <mergeCell ref="AW10:AX10"/>
    <mergeCell ref="AY10:AZ10"/>
    <mergeCell ref="BA10:BB10"/>
    <mergeCell ref="BC10:BD10"/>
    <mergeCell ref="BE10:BF10"/>
    <mergeCell ref="AG10:AH10"/>
    <mergeCell ref="AI10:AJ10"/>
    <mergeCell ref="AK10:AL10"/>
    <mergeCell ref="AM10:AN10"/>
    <mergeCell ref="AO10:AP10"/>
    <mergeCell ref="AQ10:AR10"/>
    <mergeCell ref="S10:T10"/>
    <mergeCell ref="W10:X10"/>
    <mergeCell ref="Y10:Z10"/>
    <mergeCell ref="AA10:AB10"/>
    <mergeCell ref="AC10:AD10"/>
    <mergeCell ref="AE10:AF10"/>
    <mergeCell ref="EW9:EX9"/>
    <mergeCell ref="E10:F10"/>
    <mergeCell ref="G10:H10"/>
    <mergeCell ref="I10:J10"/>
    <mergeCell ref="K10:L10"/>
    <mergeCell ref="M10:N10"/>
    <mergeCell ref="O10:P10"/>
    <mergeCell ref="Q10:R10"/>
    <mergeCell ref="EI9:EJ9"/>
    <mergeCell ref="EK9:EL9"/>
    <mergeCell ref="EM9:EN9"/>
    <mergeCell ref="EO9:EP9"/>
    <mergeCell ref="EQ9:ER9"/>
    <mergeCell ref="ES9:ET9"/>
    <mergeCell ref="DW9:DX9"/>
    <mergeCell ref="DY9:DZ9"/>
    <mergeCell ref="EA9:EB9"/>
    <mergeCell ref="EC9:ED9"/>
    <mergeCell ref="EE9:EF9"/>
    <mergeCell ref="EG9:EH9"/>
    <mergeCell ref="DI9:DJ9"/>
    <mergeCell ref="DK9:DL9"/>
    <mergeCell ref="DM9:DN9"/>
    <mergeCell ref="DO9:DP9"/>
    <mergeCell ref="CG9:CH9"/>
    <mergeCell ref="BI9:BJ9"/>
    <mergeCell ref="BK9:BL9"/>
    <mergeCell ref="BM9:BN9"/>
    <mergeCell ref="BO9:BP9"/>
    <mergeCell ref="BQ9:BR9"/>
    <mergeCell ref="BS9:BT9"/>
    <mergeCell ref="DQ9:DR9"/>
    <mergeCell ref="DS9:DT9"/>
    <mergeCell ref="CW9:CX9"/>
    <mergeCell ref="CY9:CZ9"/>
    <mergeCell ref="DA9:DB9"/>
    <mergeCell ref="DC9:DD9"/>
    <mergeCell ref="DE9:DF9"/>
    <mergeCell ref="DG9:DH9"/>
    <mergeCell ref="CI9:CJ9"/>
    <mergeCell ref="CK9:CL9"/>
    <mergeCell ref="CM9:CN9"/>
    <mergeCell ref="CO9:CP9"/>
    <mergeCell ref="CQ9:CR9"/>
    <mergeCell ref="CS9:CT9"/>
    <mergeCell ref="AM9:AN9"/>
    <mergeCell ref="AO9:AP9"/>
    <mergeCell ref="AQ9:AR9"/>
    <mergeCell ref="AS9:AT9"/>
    <mergeCell ref="BW9:BX9"/>
    <mergeCell ref="BY9:BZ9"/>
    <mergeCell ref="CA9:CB9"/>
    <mergeCell ref="CC9:CD9"/>
    <mergeCell ref="CE9:CF9"/>
    <mergeCell ref="W9:X9"/>
    <mergeCell ref="Y9:Z9"/>
    <mergeCell ref="AA9:AB9"/>
    <mergeCell ref="AC9:AD9"/>
    <mergeCell ref="AE9:AF9"/>
    <mergeCell ref="AG9:AH9"/>
    <mergeCell ref="F4:AD4"/>
    <mergeCell ref="EA4:EN4"/>
    <mergeCell ref="E9:F9"/>
    <mergeCell ref="G9:H9"/>
    <mergeCell ref="I9:J9"/>
    <mergeCell ref="K9:L9"/>
    <mergeCell ref="M9:N9"/>
    <mergeCell ref="O9:P9"/>
    <mergeCell ref="Q9:R9"/>
    <mergeCell ref="S9:T9"/>
    <mergeCell ref="AW9:AX9"/>
    <mergeCell ref="AY9:AZ9"/>
    <mergeCell ref="BA9:BB9"/>
    <mergeCell ref="BC9:BD9"/>
    <mergeCell ref="BE9:BF9"/>
    <mergeCell ref="BG9:BH9"/>
    <mergeCell ref="AI9:AJ9"/>
    <mergeCell ref="AK9:AL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199"/>
  <sheetViews>
    <sheetView topLeftCell="A73" zoomScale="85" zoomScaleNormal="85" workbookViewId="0">
      <selection activeCell="V83" sqref="V83"/>
    </sheetView>
  </sheetViews>
  <sheetFormatPr defaultRowHeight="15"/>
  <cols>
    <col min="1" max="1" width="13.28515625" style="46" bestFit="1" customWidth="1"/>
    <col min="2" max="2" width="37.5703125" style="46" bestFit="1" customWidth="1"/>
    <col min="3" max="3" width="15.7109375" style="46" customWidth="1"/>
    <col min="4" max="4" width="6.7109375" style="46" customWidth="1"/>
    <col min="5" max="20" width="9.140625" style="25" hidden="1" customWidth="1"/>
    <col min="21" max="21" width="6.7109375" style="25" customWidth="1"/>
    <col min="22" max="22" width="6.7109375" style="46" customWidth="1"/>
    <col min="23" max="33" width="9.140625" style="25" hidden="1" customWidth="1"/>
    <col min="34" max="34" width="9.140625" style="80" hidden="1" customWidth="1"/>
    <col min="35" max="46" width="9.140625" style="83" hidden="1" customWidth="1"/>
    <col min="47" max="47" width="6.7109375" style="83" customWidth="1"/>
    <col min="48" max="48" width="6.7109375" style="46" customWidth="1"/>
    <col min="49" max="59" width="9.140625" style="85" hidden="1" customWidth="1"/>
    <col min="60" max="60" width="9.140625" style="86" hidden="1" customWidth="1"/>
    <col min="61" max="72" width="9.140625" style="85" hidden="1" customWidth="1"/>
    <col min="73" max="73" width="6.7109375" style="85" customWidth="1"/>
    <col min="74" max="74" width="6.7109375" style="46" customWidth="1"/>
    <col min="75" max="98" width="9.140625" style="85" hidden="1" customWidth="1"/>
    <col min="99" max="99" width="6.7109375" style="85" customWidth="1"/>
    <col min="100" max="100" width="6.7109375" style="46" customWidth="1"/>
    <col min="101" max="103" width="9.140625" style="85" hidden="1" customWidth="1"/>
    <col min="104" max="104" width="9.140625" style="87" hidden="1" customWidth="1"/>
    <col min="105" max="116" width="9.140625" style="85" hidden="1" customWidth="1"/>
    <col min="117" max="124" width="9.140625" style="90" hidden="1" customWidth="1"/>
    <col min="125" max="125" width="6.7109375" style="90" customWidth="1"/>
    <col min="126" max="126" width="6.7109375" style="46" customWidth="1"/>
    <col min="127" max="150" width="9.140625" style="90" hidden="1" customWidth="1"/>
    <col min="151" max="151" width="6.7109375" style="90" customWidth="1"/>
    <col min="152" max="152" width="6.7109375" style="46" customWidth="1"/>
    <col min="153" max="156" width="9.140625" style="90" hidden="1" customWidth="1"/>
    <col min="157" max="176" width="9.140625" style="92" hidden="1" customWidth="1"/>
    <col min="177" max="177" width="6.7109375" style="92" customWidth="1"/>
    <col min="178" max="178" width="6.7109375" style="46" customWidth="1"/>
    <col min="179" max="183" width="9.140625" style="92" hidden="1" customWidth="1"/>
    <col min="184" max="184" width="9.140625" style="93" hidden="1" customWidth="1"/>
    <col min="185" max="192" width="9.140625" style="92" hidden="1" customWidth="1"/>
    <col min="193" max="202" width="9.140625" style="83" hidden="1" customWidth="1"/>
    <col min="203" max="203" width="6.7109375" style="83" customWidth="1"/>
    <col min="204" max="204" width="6.7109375" style="46" customWidth="1"/>
    <col min="205" max="206" width="9.140625" style="83" hidden="1" customWidth="1"/>
    <col min="207" max="220" width="9.140625" style="97" hidden="1" customWidth="1"/>
    <col min="221" max="221" width="6.7109375" style="97" customWidth="1"/>
    <col min="222" max="222" width="6.7109375" style="46" customWidth="1"/>
    <col min="223" max="224" width="8" style="46" hidden="1" customWidth="1"/>
    <col min="225" max="227" width="9.140625" style="46"/>
    <col min="228" max="228" width="39" style="46" bestFit="1" customWidth="1"/>
    <col min="229" max="229" width="19.140625" style="46" customWidth="1"/>
    <col min="230" max="232" width="9.140625" style="46"/>
    <col min="233" max="233" width="17.85546875" style="46" customWidth="1"/>
    <col min="234" max="234" width="9.140625" style="46"/>
    <col min="235" max="235" width="11.7109375" style="46" customWidth="1"/>
    <col min="236" max="236" width="12" style="46" bestFit="1" customWidth="1"/>
    <col min="237" max="16384" width="9.140625" style="46"/>
  </cols>
  <sheetData>
    <row r="1" spans="1:236"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76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70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76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76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</row>
    <row r="2" spans="1:236" ht="44.25">
      <c r="B2" s="45" t="s">
        <v>97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76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70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76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76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</row>
    <row r="3" spans="1:236" ht="30">
      <c r="B3" s="47" t="s">
        <v>14</v>
      </c>
      <c r="C3" s="47"/>
      <c r="D3" s="47"/>
      <c r="E3" s="81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9"/>
      <c r="AF3" s="129"/>
      <c r="AG3" s="129"/>
      <c r="AH3" s="76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128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70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128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128"/>
      <c r="CW3" s="5"/>
      <c r="CX3" s="5"/>
      <c r="CY3" s="5"/>
      <c r="CZ3" s="76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128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128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128"/>
      <c r="FW3" s="5"/>
      <c r="FX3" s="5"/>
      <c r="FY3" s="5"/>
      <c r="FZ3" s="5"/>
      <c r="GA3" s="5"/>
      <c r="GB3" s="76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128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47"/>
    </row>
    <row r="4" spans="1:236" ht="44.25"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70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76"/>
      <c r="DA4" s="88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5"/>
      <c r="DW4" s="89"/>
      <c r="DX4" s="89"/>
      <c r="DY4" s="89"/>
      <c r="DZ4" s="89"/>
      <c r="EA4" s="206" t="s">
        <v>103</v>
      </c>
      <c r="EB4" s="206"/>
      <c r="EC4" s="206"/>
      <c r="ED4" s="206"/>
      <c r="EE4" s="206"/>
      <c r="EF4" s="206"/>
      <c r="EG4" s="206"/>
      <c r="EH4" s="206"/>
      <c r="EI4" s="206"/>
      <c r="EJ4" s="206"/>
      <c r="EK4" s="206"/>
      <c r="EL4" s="206"/>
      <c r="EM4" s="206"/>
      <c r="EN4" s="206"/>
      <c r="EO4" s="91"/>
      <c r="EP4" s="91"/>
      <c r="EQ4" s="91"/>
      <c r="ER4" s="91"/>
      <c r="ES4" s="91"/>
      <c r="ET4" s="91"/>
      <c r="EU4" s="91"/>
      <c r="EV4" s="5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137" t="s">
        <v>40</v>
      </c>
      <c r="FR4" s="91"/>
      <c r="FS4" s="91"/>
      <c r="FT4" s="91"/>
      <c r="FU4" s="91"/>
      <c r="FV4" s="5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5"/>
      <c r="GL4" s="5"/>
      <c r="GM4" s="5"/>
      <c r="GN4" s="5"/>
      <c r="GO4" s="5"/>
      <c r="GP4" s="138" t="s">
        <v>104</v>
      </c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138" t="s">
        <v>105</v>
      </c>
      <c r="HE4" s="5"/>
      <c r="HF4" s="5"/>
      <c r="HG4" s="5"/>
      <c r="HH4" s="5"/>
      <c r="HI4" s="5"/>
      <c r="HJ4" s="5"/>
      <c r="HK4" s="5"/>
      <c r="HL4" s="5"/>
      <c r="HM4" s="5"/>
      <c r="HN4" s="5"/>
    </row>
    <row r="5" spans="1:236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76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70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76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76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</row>
    <row r="6" spans="1:236" ht="44.2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38" t="s">
        <v>99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76"/>
      <c r="AI6" s="5"/>
      <c r="AJ6" s="5"/>
      <c r="AK6" s="5"/>
      <c r="AL6" s="5"/>
      <c r="AM6" s="138" t="s">
        <v>101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70"/>
      <c r="BI6" s="5"/>
      <c r="BJ6" s="5"/>
      <c r="BK6" s="5"/>
      <c r="BL6" s="5"/>
      <c r="BM6" s="138" t="s">
        <v>102</v>
      </c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76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>
        <v>1</v>
      </c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76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</row>
    <row r="7" spans="1:236" ht="30">
      <c r="B7" s="47" t="s">
        <v>9</v>
      </c>
      <c r="C7" s="47"/>
      <c r="D7" s="47"/>
      <c r="E7" s="81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9"/>
      <c r="AF7" s="129"/>
      <c r="AG7" s="129"/>
      <c r="AH7" s="76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128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70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128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128"/>
      <c r="CW7" s="5"/>
      <c r="CX7" s="5"/>
      <c r="CY7" s="5"/>
      <c r="CZ7" s="76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128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128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128"/>
      <c r="FW7" s="5"/>
      <c r="FX7" s="5"/>
      <c r="FY7" s="5"/>
      <c r="FZ7" s="5"/>
      <c r="GA7" s="5"/>
      <c r="GB7" s="76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128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128"/>
    </row>
    <row r="8" spans="1:236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76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70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76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76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</row>
    <row r="9" spans="1:236" ht="45" customHeight="1">
      <c r="B9" s="4"/>
      <c r="C9" s="4"/>
      <c r="D9" s="181">
        <v>2016</v>
      </c>
      <c r="E9" s="203">
        <v>42491</v>
      </c>
      <c r="F9" s="204"/>
      <c r="G9" s="203">
        <v>42522</v>
      </c>
      <c r="H9" s="204"/>
      <c r="I9" s="203">
        <v>42552</v>
      </c>
      <c r="J9" s="204"/>
      <c r="K9" s="203">
        <v>42583</v>
      </c>
      <c r="L9" s="204"/>
      <c r="M9" s="203">
        <v>42614</v>
      </c>
      <c r="N9" s="204"/>
      <c r="O9" s="203">
        <v>42644</v>
      </c>
      <c r="P9" s="204"/>
      <c r="Q9" s="203">
        <v>42675</v>
      </c>
      <c r="R9" s="204"/>
      <c r="S9" s="203">
        <v>42705</v>
      </c>
      <c r="T9" s="204"/>
      <c r="U9" s="182"/>
      <c r="V9" s="181">
        <v>2017</v>
      </c>
      <c r="W9" s="203">
        <v>42736</v>
      </c>
      <c r="X9" s="204"/>
      <c r="Y9" s="203">
        <v>42767</v>
      </c>
      <c r="Z9" s="204"/>
      <c r="AA9" s="203">
        <v>42795</v>
      </c>
      <c r="AB9" s="204"/>
      <c r="AC9" s="203">
        <v>42826</v>
      </c>
      <c r="AD9" s="204"/>
      <c r="AE9" s="203">
        <v>42856</v>
      </c>
      <c r="AF9" s="204"/>
      <c r="AG9" s="203">
        <v>42887</v>
      </c>
      <c r="AH9" s="204"/>
      <c r="AI9" s="203">
        <v>42917</v>
      </c>
      <c r="AJ9" s="204"/>
      <c r="AK9" s="203">
        <v>42948</v>
      </c>
      <c r="AL9" s="204"/>
      <c r="AM9" s="203">
        <v>42979</v>
      </c>
      <c r="AN9" s="204"/>
      <c r="AO9" s="203">
        <v>43009</v>
      </c>
      <c r="AP9" s="204"/>
      <c r="AQ9" s="203">
        <v>43040</v>
      </c>
      <c r="AR9" s="204"/>
      <c r="AS9" s="203">
        <v>43070</v>
      </c>
      <c r="AT9" s="204"/>
      <c r="AU9" s="182"/>
      <c r="AV9" s="181">
        <v>2018</v>
      </c>
      <c r="AW9" s="203">
        <v>43101</v>
      </c>
      <c r="AX9" s="204"/>
      <c r="AY9" s="203">
        <v>43132</v>
      </c>
      <c r="AZ9" s="204"/>
      <c r="BA9" s="203">
        <v>43160</v>
      </c>
      <c r="BB9" s="204"/>
      <c r="BC9" s="203">
        <v>43191</v>
      </c>
      <c r="BD9" s="204"/>
      <c r="BE9" s="203">
        <v>43221</v>
      </c>
      <c r="BF9" s="204"/>
      <c r="BG9" s="203">
        <v>43252</v>
      </c>
      <c r="BH9" s="204"/>
      <c r="BI9" s="203">
        <v>43282</v>
      </c>
      <c r="BJ9" s="204"/>
      <c r="BK9" s="203">
        <v>43313</v>
      </c>
      <c r="BL9" s="204"/>
      <c r="BM9" s="203">
        <v>43344</v>
      </c>
      <c r="BN9" s="204"/>
      <c r="BO9" s="203">
        <v>43374</v>
      </c>
      <c r="BP9" s="204"/>
      <c r="BQ9" s="203">
        <v>43405</v>
      </c>
      <c r="BR9" s="204"/>
      <c r="BS9" s="203">
        <v>43435</v>
      </c>
      <c r="BT9" s="204"/>
      <c r="BU9" s="182"/>
      <c r="BV9" s="181">
        <v>2019</v>
      </c>
      <c r="BW9" s="203">
        <v>43466</v>
      </c>
      <c r="BX9" s="204"/>
      <c r="BY9" s="203">
        <v>43497</v>
      </c>
      <c r="BZ9" s="204"/>
      <c r="CA9" s="203">
        <v>43525</v>
      </c>
      <c r="CB9" s="204"/>
      <c r="CC9" s="203">
        <v>43556</v>
      </c>
      <c r="CD9" s="204"/>
      <c r="CE9" s="203">
        <v>43586</v>
      </c>
      <c r="CF9" s="204"/>
      <c r="CG9" s="203">
        <v>43617</v>
      </c>
      <c r="CH9" s="204"/>
      <c r="CI9" s="203">
        <v>43647</v>
      </c>
      <c r="CJ9" s="204"/>
      <c r="CK9" s="203">
        <v>43678</v>
      </c>
      <c r="CL9" s="204"/>
      <c r="CM9" s="203">
        <v>43709</v>
      </c>
      <c r="CN9" s="204"/>
      <c r="CO9" s="203">
        <v>43739</v>
      </c>
      <c r="CP9" s="204"/>
      <c r="CQ9" s="203">
        <v>43770</v>
      </c>
      <c r="CR9" s="204"/>
      <c r="CS9" s="203">
        <v>43800</v>
      </c>
      <c r="CT9" s="204"/>
      <c r="CU9" s="182"/>
      <c r="CV9" s="181">
        <v>2020</v>
      </c>
      <c r="CW9" s="203">
        <v>43831</v>
      </c>
      <c r="CX9" s="204"/>
      <c r="CY9" s="203">
        <v>43862</v>
      </c>
      <c r="CZ9" s="204"/>
      <c r="DA9" s="203">
        <v>43891</v>
      </c>
      <c r="DB9" s="204"/>
      <c r="DC9" s="203">
        <v>43922</v>
      </c>
      <c r="DD9" s="204"/>
      <c r="DE9" s="203">
        <v>43952</v>
      </c>
      <c r="DF9" s="204"/>
      <c r="DG9" s="203">
        <v>43983</v>
      </c>
      <c r="DH9" s="204"/>
      <c r="DI9" s="203">
        <v>44013</v>
      </c>
      <c r="DJ9" s="204"/>
      <c r="DK9" s="203">
        <v>44044</v>
      </c>
      <c r="DL9" s="204"/>
      <c r="DM9" s="203">
        <v>44075</v>
      </c>
      <c r="DN9" s="204"/>
      <c r="DO9" s="203">
        <v>44105</v>
      </c>
      <c r="DP9" s="204"/>
      <c r="DQ9" s="203">
        <v>44136</v>
      </c>
      <c r="DR9" s="204"/>
      <c r="DS9" s="203">
        <v>44166</v>
      </c>
      <c r="DT9" s="204"/>
      <c r="DU9" s="182"/>
      <c r="DV9" s="181">
        <v>2021</v>
      </c>
      <c r="DW9" s="203">
        <v>44197</v>
      </c>
      <c r="DX9" s="204"/>
      <c r="DY9" s="203">
        <v>44228</v>
      </c>
      <c r="DZ9" s="204"/>
      <c r="EA9" s="203">
        <v>44256</v>
      </c>
      <c r="EB9" s="204"/>
      <c r="EC9" s="203">
        <v>44287</v>
      </c>
      <c r="ED9" s="204"/>
      <c r="EE9" s="203">
        <v>44317</v>
      </c>
      <c r="EF9" s="204"/>
      <c r="EG9" s="203">
        <v>44348</v>
      </c>
      <c r="EH9" s="204"/>
      <c r="EI9" s="203">
        <v>44378</v>
      </c>
      <c r="EJ9" s="204"/>
      <c r="EK9" s="203">
        <v>44409</v>
      </c>
      <c r="EL9" s="204"/>
      <c r="EM9" s="203">
        <v>44440</v>
      </c>
      <c r="EN9" s="204"/>
      <c r="EO9" s="203">
        <v>44470</v>
      </c>
      <c r="EP9" s="204"/>
      <c r="EQ9" s="203">
        <v>44501</v>
      </c>
      <c r="ER9" s="204"/>
      <c r="ES9" s="203">
        <v>44531</v>
      </c>
      <c r="ET9" s="204"/>
      <c r="EU9" s="182"/>
      <c r="EV9" s="181">
        <v>2022</v>
      </c>
      <c r="EW9" s="203">
        <v>44562</v>
      </c>
      <c r="EX9" s="204"/>
      <c r="EY9" s="203">
        <v>44593</v>
      </c>
      <c r="EZ9" s="204"/>
      <c r="FA9" s="203">
        <v>44621</v>
      </c>
      <c r="FB9" s="204"/>
      <c r="FC9" s="203">
        <v>44652</v>
      </c>
      <c r="FD9" s="204"/>
      <c r="FE9" s="203">
        <v>44682</v>
      </c>
      <c r="FF9" s="204"/>
      <c r="FG9" s="203">
        <v>44713</v>
      </c>
      <c r="FH9" s="204"/>
      <c r="FI9" s="203">
        <v>44743</v>
      </c>
      <c r="FJ9" s="204"/>
      <c r="FK9" s="203">
        <v>44774</v>
      </c>
      <c r="FL9" s="204"/>
      <c r="FM9" s="203">
        <v>44805</v>
      </c>
      <c r="FN9" s="204"/>
      <c r="FO9" s="203">
        <v>44835</v>
      </c>
      <c r="FP9" s="204"/>
      <c r="FQ9" s="203">
        <v>44866</v>
      </c>
      <c r="FR9" s="204"/>
      <c r="FS9" s="203">
        <v>44896</v>
      </c>
      <c r="FT9" s="204"/>
      <c r="FU9" s="182"/>
      <c r="FV9" s="181">
        <v>2023</v>
      </c>
      <c r="FW9" s="203">
        <v>44927</v>
      </c>
      <c r="FX9" s="204"/>
      <c r="FY9" s="203">
        <v>44958</v>
      </c>
      <c r="FZ9" s="204"/>
      <c r="GA9" s="203">
        <v>44986</v>
      </c>
      <c r="GB9" s="204"/>
      <c r="GC9" s="203">
        <v>45017</v>
      </c>
      <c r="GD9" s="204"/>
      <c r="GE9" s="203">
        <v>45047</v>
      </c>
      <c r="GF9" s="204"/>
      <c r="GG9" s="203">
        <v>45078</v>
      </c>
      <c r="GH9" s="204"/>
      <c r="GI9" s="203">
        <v>45108</v>
      </c>
      <c r="GJ9" s="204"/>
      <c r="GK9" s="203">
        <v>45139</v>
      </c>
      <c r="GL9" s="204"/>
      <c r="GM9" s="203">
        <v>45170</v>
      </c>
      <c r="GN9" s="204"/>
      <c r="GO9" s="203">
        <v>45200</v>
      </c>
      <c r="GP9" s="204"/>
      <c r="GQ9" s="203">
        <v>45231</v>
      </c>
      <c r="GR9" s="204"/>
      <c r="GS9" s="203">
        <v>45261</v>
      </c>
      <c r="GT9" s="204"/>
      <c r="GU9" s="182"/>
      <c r="GV9" s="181">
        <v>2024</v>
      </c>
      <c r="GW9" s="203">
        <v>45292</v>
      </c>
      <c r="GX9" s="204"/>
      <c r="GY9" s="203">
        <v>45323</v>
      </c>
      <c r="GZ9" s="204"/>
      <c r="HA9" s="203">
        <v>45352</v>
      </c>
      <c r="HB9" s="204"/>
      <c r="HC9" s="203">
        <v>45383</v>
      </c>
      <c r="HD9" s="204"/>
      <c r="HE9" s="203">
        <v>45413</v>
      </c>
      <c r="HF9" s="204"/>
      <c r="HG9" s="203">
        <v>45444</v>
      </c>
      <c r="HH9" s="204"/>
      <c r="HI9" s="203">
        <v>45474</v>
      </c>
      <c r="HJ9" s="204"/>
      <c r="HK9" s="203">
        <v>45505</v>
      </c>
      <c r="HL9" s="204"/>
      <c r="HM9" s="182"/>
      <c r="HN9" s="184" t="s">
        <v>133</v>
      </c>
      <c r="HO9" s="207" t="s">
        <v>42</v>
      </c>
      <c r="HP9" s="208"/>
      <c r="HQ9" s="4"/>
      <c r="HT9" s="46" t="s">
        <v>48</v>
      </c>
      <c r="HU9" s="46" t="s">
        <v>24</v>
      </c>
      <c r="HV9" s="46" t="s">
        <v>25</v>
      </c>
      <c r="HW9" s="46" t="s">
        <v>26</v>
      </c>
      <c r="HX9" s="46" t="s">
        <v>27</v>
      </c>
      <c r="HY9" s="46" t="s">
        <v>28</v>
      </c>
      <c r="HZ9" s="46" t="s">
        <v>29</v>
      </c>
      <c r="IA9" s="46" t="s">
        <v>30</v>
      </c>
      <c r="IB9" s="46" t="s">
        <v>49</v>
      </c>
    </row>
    <row r="10" spans="1:236" ht="22.5" customHeight="1">
      <c r="B10" s="183" t="s">
        <v>12</v>
      </c>
      <c r="C10" s="183" t="s">
        <v>22</v>
      </c>
      <c r="D10" s="184"/>
      <c r="E10" s="209" t="s">
        <v>4</v>
      </c>
      <c r="F10" s="210"/>
      <c r="G10" s="209" t="s">
        <v>4</v>
      </c>
      <c r="H10" s="210"/>
      <c r="I10" s="209" t="s">
        <v>4</v>
      </c>
      <c r="J10" s="210"/>
      <c r="K10" s="209" t="s">
        <v>4</v>
      </c>
      <c r="L10" s="210"/>
      <c r="M10" s="209" t="s">
        <v>4</v>
      </c>
      <c r="N10" s="210"/>
      <c r="O10" s="209" t="s">
        <v>4</v>
      </c>
      <c r="P10" s="210"/>
      <c r="Q10" s="209" t="s">
        <v>4</v>
      </c>
      <c r="R10" s="210"/>
      <c r="S10" s="209" t="s">
        <v>4</v>
      </c>
      <c r="T10" s="210"/>
      <c r="U10" s="185"/>
      <c r="V10" s="184"/>
      <c r="W10" s="209" t="s">
        <v>4</v>
      </c>
      <c r="X10" s="210"/>
      <c r="Y10" s="209" t="s">
        <v>4</v>
      </c>
      <c r="Z10" s="210"/>
      <c r="AA10" s="209" t="s">
        <v>4</v>
      </c>
      <c r="AB10" s="210"/>
      <c r="AC10" s="209" t="s">
        <v>4</v>
      </c>
      <c r="AD10" s="210"/>
      <c r="AE10" s="209" t="s">
        <v>41</v>
      </c>
      <c r="AF10" s="210"/>
      <c r="AG10" s="209" t="s">
        <v>41</v>
      </c>
      <c r="AH10" s="210"/>
      <c r="AI10" s="209" t="s">
        <v>41</v>
      </c>
      <c r="AJ10" s="210"/>
      <c r="AK10" s="209" t="s">
        <v>41</v>
      </c>
      <c r="AL10" s="210"/>
      <c r="AM10" s="209" t="s">
        <v>41</v>
      </c>
      <c r="AN10" s="210"/>
      <c r="AO10" s="209" t="s">
        <v>41</v>
      </c>
      <c r="AP10" s="210"/>
      <c r="AQ10" s="209" t="s">
        <v>41</v>
      </c>
      <c r="AR10" s="210"/>
      <c r="AS10" s="209" t="s">
        <v>41</v>
      </c>
      <c r="AT10" s="210"/>
      <c r="AU10" s="185"/>
      <c r="AV10" s="184"/>
      <c r="AW10" s="209" t="s">
        <v>41</v>
      </c>
      <c r="AX10" s="210"/>
      <c r="AY10" s="209" t="s">
        <v>41</v>
      </c>
      <c r="AZ10" s="210"/>
      <c r="BA10" s="209" t="s">
        <v>41</v>
      </c>
      <c r="BB10" s="210"/>
      <c r="BC10" s="209" t="s">
        <v>41</v>
      </c>
      <c r="BD10" s="210"/>
      <c r="BE10" s="209" t="s">
        <v>41</v>
      </c>
      <c r="BF10" s="210"/>
      <c r="BG10" s="209" t="s">
        <v>41</v>
      </c>
      <c r="BH10" s="210"/>
      <c r="BI10" s="209" t="s">
        <v>41</v>
      </c>
      <c r="BJ10" s="210"/>
      <c r="BK10" s="209" t="s">
        <v>41</v>
      </c>
      <c r="BL10" s="210"/>
      <c r="BM10" s="209" t="s">
        <v>41</v>
      </c>
      <c r="BN10" s="210"/>
      <c r="BO10" s="209" t="s">
        <v>41</v>
      </c>
      <c r="BP10" s="210"/>
      <c r="BQ10" s="209" t="s">
        <v>41</v>
      </c>
      <c r="BR10" s="210"/>
      <c r="BS10" s="209" t="s">
        <v>41</v>
      </c>
      <c r="BT10" s="210"/>
      <c r="BU10" s="185"/>
      <c r="BV10" s="184"/>
      <c r="BW10" s="209" t="s">
        <v>41</v>
      </c>
      <c r="BX10" s="210"/>
      <c r="BY10" s="209" t="s">
        <v>41</v>
      </c>
      <c r="BZ10" s="210"/>
      <c r="CA10" s="209" t="s">
        <v>41</v>
      </c>
      <c r="CB10" s="210"/>
      <c r="CC10" s="209" t="s">
        <v>41</v>
      </c>
      <c r="CD10" s="210"/>
      <c r="CE10" s="209" t="s">
        <v>41</v>
      </c>
      <c r="CF10" s="210"/>
      <c r="CG10" s="209" t="s">
        <v>41</v>
      </c>
      <c r="CH10" s="210"/>
      <c r="CI10" s="209" t="s">
        <v>41</v>
      </c>
      <c r="CJ10" s="210"/>
      <c r="CK10" s="209" t="s">
        <v>41</v>
      </c>
      <c r="CL10" s="210"/>
      <c r="CM10" s="209" t="s">
        <v>41</v>
      </c>
      <c r="CN10" s="210"/>
      <c r="CO10" s="209" t="s">
        <v>41</v>
      </c>
      <c r="CP10" s="210"/>
      <c r="CQ10" s="209" t="s">
        <v>41</v>
      </c>
      <c r="CR10" s="210"/>
      <c r="CS10" s="209" t="s">
        <v>41</v>
      </c>
      <c r="CT10" s="210"/>
      <c r="CU10" s="185"/>
      <c r="CV10" s="184"/>
      <c r="CW10" s="209" t="s">
        <v>41</v>
      </c>
      <c r="CX10" s="210"/>
      <c r="CY10" s="209" t="s">
        <v>41</v>
      </c>
      <c r="CZ10" s="210"/>
      <c r="DA10" s="209" t="s">
        <v>41</v>
      </c>
      <c r="DB10" s="210"/>
      <c r="DC10" s="209" t="s">
        <v>41</v>
      </c>
      <c r="DD10" s="210"/>
      <c r="DE10" s="209" t="s">
        <v>41</v>
      </c>
      <c r="DF10" s="210"/>
      <c r="DG10" s="209" t="s">
        <v>41</v>
      </c>
      <c r="DH10" s="210"/>
      <c r="DI10" s="209" t="s">
        <v>41</v>
      </c>
      <c r="DJ10" s="210"/>
      <c r="DK10" s="209" t="s">
        <v>41</v>
      </c>
      <c r="DL10" s="210"/>
      <c r="DM10" s="209" t="s">
        <v>41</v>
      </c>
      <c r="DN10" s="210"/>
      <c r="DO10" s="209" t="s">
        <v>41</v>
      </c>
      <c r="DP10" s="210"/>
      <c r="DQ10" s="209" t="s">
        <v>41</v>
      </c>
      <c r="DR10" s="210"/>
      <c r="DS10" s="209" t="s">
        <v>41</v>
      </c>
      <c r="DT10" s="210"/>
      <c r="DU10" s="185"/>
      <c r="DV10" s="184"/>
      <c r="DW10" s="209" t="s">
        <v>41</v>
      </c>
      <c r="DX10" s="210"/>
      <c r="DY10" s="209" t="s">
        <v>41</v>
      </c>
      <c r="DZ10" s="210"/>
      <c r="EA10" s="209" t="s">
        <v>41</v>
      </c>
      <c r="EB10" s="210"/>
      <c r="EC10" s="209" t="s">
        <v>41</v>
      </c>
      <c r="ED10" s="210"/>
      <c r="EE10" s="209" t="s">
        <v>41</v>
      </c>
      <c r="EF10" s="210"/>
      <c r="EG10" s="209" t="s">
        <v>41</v>
      </c>
      <c r="EH10" s="210"/>
      <c r="EI10" s="209" t="s">
        <v>41</v>
      </c>
      <c r="EJ10" s="210"/>
      <c r="EK10" s="209" t="s">
        <v>41</v>
      </c>
      <c r="EL10" s="210"/>
      <c r="EM10" s="209" t="s">
        <v>41</v>
      </c>
      <c r="EN10" s="210"/>
      <c r="EO10" s="209" t="s">
        <v>41</v>
      </c>
      <c r="EP10" s="210"/>
      <c r="EQ10" s="209" t="s">
        <v>41</v>
      </c>
      <c r="ER10" s="210"/>
      <c r="ES10" s="209" t="s">
        <v>41</v>
      </c>
      <c r="ET10" s="210"/>
      <c r="EU10" s="185"/>
      <c r="EV10" s="184"/>
      <c r="EW10" s="209" t="s">
        <v>41</v>
      </c>
      <c r="EX10" s="210"/>
      <c r="EY10" s="209" t="s">
        <v>41</v>
      </c>
      <c r="EZ10" s="210"/>
      <c r="FA10" s="209" t="s">
        <v>41</v>
      </c>
      <c r="FB10" s="210"/>
      <c r="FC10" s="209" t="s">
        <v>41</v>
      </c>
      <c r="FD10" s="210"/>
      <c r="FE10" s="209" t="s">
        <v>41</v>
      </c>
      <c r="FF10" s="210"/>
      <c r="FG10" s="209" t="s">
        <v>41</v>
      </c>
      <c r="FH10" s="210"/>
      <c r="FI10" s="209" t="s">
        <v>41</v>
      </c>
      <c r="FJ10" s="210"/>
      <c r="FK10" s="209" t="s">
        <v>41</v>
      </c>
      <c r="FL10" s="210"/>
      <c r="FM10" s="209" t="s">
        <v>41</v>
      </c>
      <c r="FN10" s="210"/>
      <c r="FO10" s="209" t="s">
        <v>41</v>
      </c>
      <c r="FP10" s="210"/>
      <c r="FQ10" s="209" t="s">
        <v>41</v>
      </c>
      <c r="FR10" s="210"/>
      <c r="FS10" s="209" t="s">
        <v>41</v>
      </c>
      <c r="FT10" s="210"/>
      <c r="FU10" s="185"/>
      <c r="FV10" s="184"/>
      <c r="FW10" s="209" t="s">
        <v>41</v>
      </c>
      <c r="FX10" s="210"/>
      <c r="FY10" s="209" t="s">
        <v>41</v>
      </c>
      <c r="FZ10" s="210"/>
      <c r="GA10" s="209" t="s">
        <v>41</v>
      </c>
      <c r="GB10" s="210"/>
      <c r="GC10" s="209" t="s">
        <v>41</v>
      </c>
      <c r="GD10" s="210"/>
      <c r="GE10" s="209" t="s">
        <v>41</v>
      </c>
      <c r="GF10" s="210"/>
      <c r="GG10" s="209" t="s">
        <v>41</v>
      </c>
      <c r="GH10" s="210"/>
      <c r="GI10" s="209" t="s">
        <v>41</v>
      </c>
      <c r="GJ10" s="210"/>
      <c r="GK10" s="209" t="s">
        <v>41</v>
      </c>
      <c r="GL10" s="210"/>
      <c r="GM10" s="209" t="s">
        <v>41</v>
      </c>
      <c r="GN10" s="210"/>
      <c r="GO10" s="209" t="s">
        <v>41</v>
      </c>
      <c r="GP10" s="210"/>
      <c r="GQ10" s="209" t="s">
        <v>41</v>
      </c>
      <c r="GR10" s="210"/>
      <c r="GS10" s="209" t="s">
        <v>41</v>
      </c>
      <c r="GT10" s="210"/>
      <c r="GU10" s="185"/>
      <c r="GV10" s="184"/>
      <c r="GW10" s="209" t="s">
        <v>41</v>
      </c>
      <c r="GX10" s="210"/>
      <c r="GY10" s="209" t="s">
        <v>41</v>
      </c>
      <c r="GZ10" s="210"/>
      <c r="HA10" s="209" t="s">
        <v>41</v>
      </c>
      <c r="HB10" s="210"/>
      <c r="HC10" s="209" t="s">
        <v>41</v>
      </c>
      <c r="HD10" s="210"/>
      <c r="HE10" s="209" t="s">
        <v>41</v>
      </c>
      <c r="HF10" s="210"/>
      <c r="HG10" s="209" t="s">
        <v>41</v>
      </c>
      <c r="HH10" s="210"/>
      <c r="HI10" s="209" t="s">
        <v>41</v>
      </c>
      <c r="HJ10" s="210"/>
      <c r="HK10" s="209" t="s">
        <v>41</v>
      </c>
      <c r="HL10" s="210"/>
      <c r="HM10" s="185"/>
      <c r="HN10" s="184"/>
      <c r="HO10" s="10"/>
      <c r="HP10" s="10"/>
      <c r="HQ10" s="4"/>
      <c r="HT10" s="46" t="s">
        <v>33</v>
      </c>
      <c r="HU10" s="46">
        <f>55.21/1000</f>
        <v>5.5210000000000002E-2</v>
      </c>
      <c r="HV10" s="46">
        <f>56.04/1000</f>
        <v>5.604E-2</v>
      </c>
      <c r="HW10" s="46">
        <f>56.88/1000</f>
        <v>5.688E-2</v>
      </c>
      <c r="HX10" s="46">
        <f>57.73/1000</f>
        <v>5.7729999999999997E-2</v>
      </c>
      <c r="HY10" s="46">
        <f>58.6/1000</f>
        <v>5.8599999999999999E-2</v>
      </c>
      <c r="HZ10" s="46">
        <f>59.48/1000</f>
        <v>5.9479999999999998E-2</v>
      </c>
      <c r="IA10" s="46">
        <f>HZ10*1.015</f>
        <v>6.0372199999999994E-2</v>
      </c>
      <c r="IB10" s="46">
        <f>IA10*1.015</f>
        <v>6.1277782999999988E-2</v>
      </c>
    </row>
    <row r="11" spans="1:236">
      <c r="A11" s="46" t="s">
        <v>19</v>
      </c>
      <c r="B11" s="11" t="s">
        <v>10</v>
      </c>
      <c r="C11" s="11"/>
      <c r="D11" s="98">
        <v>2</v>
      </c>
      <c r="E11" s="211"/>
      <c r="F11" s="212"/>
      <c r="G11" s="211"/>
      <c r="H11" s="212"/>
      <c r="I11" s="211"/>
      <c r="J11" s="212"/>
      <c r="K11" s="211"/>
      <c r="L11" s="212"/>
      <c r="M11" s="211"/>
      <c r="N11" s="212"/>
      <c r="O11" s="211"/>
      <c r="P11" s="212"/>
      <c r="Q11" s="211"/>
      <c r="R11" s="212"/>
      <c r="S11" s="211"/>
      <c r="T11" s="212"/>
      <c r="U11" s="188"/>
      <c r="V11" s="98">
        <f>SUM(W11:AT11)</f>
        <v>6</v>
      </c>
      <c r="W11" s="211"/>
      <c r="X11" s="212"/>
      <c r="Y11" s="211"/>
      <c r="Z11" s="212"/>
      <c r="AA11" s="211"/>
      <c r="AB11" s="212"/>
      <c r="AC11" s="211"/>
      <c r="AD11" s="212"/>
      <c r="AE11" s="213">
        <v>0</v>
      </c>
      <c r="AF11" s="214"/>
      <c r="AG11" s="213">
        <v>0</v>
      </c>
      <c r="AH11" s="214"/>
      <c r="AI11" s="213">
        <v>2</v>
      </c>
      <c r="AJ11" s="214"/>
      <c r="AK11" s="213">
        <v>0</v>
      </c>
      <c r="AL11" s="214"/>
      <c r="AM11" s="213">
        <v>2</v>
      </c>
      <c r="AN11" s="214"/>
      <c r="AO11" s="213">
        <v>0</v>
      </c>
      <c r="AP11" s="214"/>
      <c r="AQ11" s="213">
        <v>2</v>
      </c>
      <c r="AR11" s="214"/>
      <c r="AS11" s="213">
        <v>0</v>
      </c>
      <c r="AT11" s="214"/>
      <c r="AU11" s="104"/>
      <c r="AV11" s="98">
        <f>SUM(AW11:BT11)</f>
        <v>9</v>
      </c>
      <c r="AW11" s="213">
        <v>1</v>
      </c>
      <c r="AX11" s="214"/>
      <c r="AY11" s="213">
        <v>0</v>
      </c>
      <c r="AZ11" s="214"/>
      <c r="BA11" s="213">
        <v>1</v>
      </c>
      <c r="BB11" s="214"/>
      <c r="BC11" s="213">
        <v>1</v>
      </c>
      <c r="BD11" s="214"/>
      <c r="BE11" s="234">
        <v>1.5</v>
      </c>
      <c r="BF11" s="235"/>
      <c r="BG11" s="213">
        <v>0</v>
      </c>
      <c r="BH11" s="214"/>
      <c r="BI11" s="213">
        <v>1</v>
      </c>
      <c r="BJ11" s="214"/>
      <c r="BK11" s="213">
        <v>1.5</v>
      </c>
      <c r="BL11" s="214"/>
      <c r="BM11" s="213">
        <v>0</v>
      </c>
      <c r="BN11" s="214"/>
      <c r="BO11" s="213">
        <v>0</v>
      </c>
      <c r="BP11" s="214"/>
      <c r="BQ11" s="213">
        <v>1</v>
      </c>
      <c r="BR11" s="214"/>
      <c r="BS11" s="213">
        <v>1</v>
      </c>
      <c r="BT11" s="214"/>
      <c r="BU11" s="104"/>
      <c r="BV11" s="98">
        <f>SUM(BW11:CT11)</f>
        <v>12</v>
      </c>
      <c r="BW11" s="213">
        <v>1</v>
      </c>
      <c r="BX11" s="214"/>
      <c r="BY11" s="213">
        <v>1</v>
      </c>
      <c r="BZ11" s="214"/>
      <c r="CA11" s="213">
        <v>1</v>
      </c>
      <c r="CB11" s="214"/>
      <c r="CC11" s="213">
        <v>1</v>
      </c>
      <c r="CD11" s="214"/>
      <c r="CE11" s="213">
        <v>1</v>
      </c>
      <c r="CF11" s="214"/>
      <c r="CG11" s="213">
        <v>1</v>
      </c>
      <c r="CH11" s="214"/>
      <c r="CI11" s="213">
        <v>1</v>
      </c>
      <c r="CJ11" s="214"/>
      <c r="CK11" s="213">
        <v>1</v>
      </c>
      <c r="CL11" s="214"/>
      <c r="CM11" s="213">
        <v>1</v>
      </c>
      <c r="CN11" s="214"/>
      <c r="CO11" s="213">
        <v>1</v>
      </c>
      <c r="CP11" s="214"/>
      <c r="CQ11" s="213">
        <v>1</v>
      </c>
      <c r="CR11" s="214"/>
      <c r="CS11" s="213">
        <v>1</v>
      </c>
      <c r="CT11" s="214"/>
      <c r="CU11" s="104"/>
      <c r="CV11" s="98">
        <f>SUM(CW11:DT11)</f>
        <v>6</v>
      </c>
      <c r="CW11" s="213">
        <v>0</v>
      </c>
      <c r="CX11" s="214"/>
      <c r="CY11" s="213">
        <v>1</v>
      </c>
      <c r="CZ11" s="214"/>
      <c r="DA11" s="213">
        <v>0</v>
      </c>
      <c r="DB11" s="214"/>
      <c r="DC11" s="213">
        <v>1</v>
      </c>
      <c r="DD11" s="214"/>
      <c r="DE11" s="213">
        <v>0</v>
      </c>
      <c r="DF11" s="214"/>
      <c r="DG11" s="213">
        <v>1</v>
      </c>
      <c r="DH11" s="214"/>
      <c r="DI11" s="213">
        <v>0</v>
      </c>
      <c r="DJ11" s="214"/>
      <c r="DK11" s="213">
        <v>1</v>
      </c>
      <c r="DL11" s="214"/>
      <c r="DM11" s="213">
        <v>0</v>
      </c>
      <c r="DN11" s="214"/>
      <c r="DO11" s="213">
        <v>1</v>
      </c>
      <c r="DP11" s="214"/>
      <c r="DQ11" s="213">
        <v>0</v>
      </c>
      <c r="DR11" s="214"/>
      <c r="DS11" s="213">
        <v>1</v>
      </c>
      <c r="DT11" s="214"/>
      <c r="DU11" s="104"/>
      <c r="DV11" s="98">
        <f>SUM(DW11:ET11)</f>
        <v>15</v>
      </c>
      <c r="DW11" s="213">
        <v>0</v>
      </c>
      <c r="DX11" s="214"/>
      <c r="DY11" s="213">
        <v>1</v>
      </c>
      <c r="DZ11" s="214"/>
      <c r="EA11" s="213">
        <v>0</v>
      </c>
      <c r="EB11" s="214"/>
      <c r="EC11" s="213">
        <v>1</v>
      </c>
      <c r="ED11" s="214"/>
      <c r="EE11" s="213">
        <v>0</v>
      </c>
      <c r="EF11" s="214"/>
      <c r="EG11" s="213">
        <v>1</v>
      </c>
      <c r="EH11" s="214"/>
      <c r="EI11" s="213">
        <v>0</v>
      </c>
      <c r="EJ11" s="214"/>
      <c r="EK11" s="213">
        <v>1</v>
      </c>
      <c r="EL11" s="214"/>
      <c r="EM11" s="213">
        <v>2</v>
      </c>
      <c r="EN11" s="214"/>
      <c r="EO11" s="213">
        <v>3</v>
      </c>
      <c r="EP11" s="214"/>
      <c r="EQ11" s="213">
        <v>3</v>
      </c>
      <c r="ER11" s="214"/>
      <c r="ES11" s="213">
        <v>3</v>
      </c>
      <c r="ET11" s="214"/>
      <c r="EU11" s="104"/>
      <c r="EV11" s="98">
        <f>SUM(EW11:FT11)</f>
        <v>48</v>
      </c>
      <c r="EW11" s="213">
        <v>4</v>
      </c>
      <c r="EX11" s="214"/>
      <c r="EY11" s="213">
        <v>4</v>
      </c>
      <c r="EZ11" s="214"/>
      <c r="FA11" s="213">
        <v>4</v>
      </c>
      <c r="FB11" s="214"/>
      <c r="FC11" s="213">
        <v>4</v>
      </c>
      <c r="FD11" s="214"/>
      <c r="FE11" s="213">
        <v>4</v>
      </c>
      <c r="FF11" s="214"/>
      <c r="FG11" s="213">
        <v>4</v>
      </c>
      <c r="FH11" s="214"/>
      <c r="FI11" s="213">
        <v>4</v>
      </c>
      <c r="FJ11" s="214"/>
      <c r="FK11" s="213">
        <v>4</v>
      </c>
      <c r="FL11" s="214"/>
      <c r="FM11" s="213">
        <v>4</v>
      </c>
      <c r="FN11" s="214"/>
      <c r="FO11" s="213">
        <v>4</v>
      </c>
      <c r="FP11" s="214"/>
      <c r="FQ11" s="213">
        <v>4</v>
      </c>
      <c r="FR11" s="214"/>
      <c r="FS11" s="213">
        <v>4</v>
      </c>
      <c r="FT11" s="214"/>
      <c r="FU11" s="104"/>
      <c r="FV11" s="98">
        <f>SUM(FW11:GT11)</f>
        <v>44</v>
      </c>
      <c r="FW11" s="213">
        <v>4</v>
      </c>
      <c r="FX11" s="214"/>
      <c r="FY11" s="213">
        <v>4</v>
      </c>
      <c r="FZ11" s="214"/>
      <c r="GA11" s="213">
        <v>4</v>
      </c>
      <c r="GB11" s="214"/>
      <c r="GC11" s="213">
        <v>4</v>
      </c>
      <c r="GD11" s="214"/>
      <c r="GE11" s="213">
        <v>4</v>
      </c>
      <c r="GF11" s="214"/>
      <c r="GG11" s="213">
        <v>4</v>
      </c>
      <c r="GH11" s="214"/>
      <c r="GI11" s="213">
        <v>4</v>
      </c>
      <c r="GJ11" s="214"/>
      <c r="GK11" s="213">
        <v>3</v>
      </c>
      <c r="GL11" s="214"/>
      <c r="GM11" s="213">
        <v>3</v>
      </c>
      <c r="GN11" s="214"/>
      <c r="GO11" s="213">
        <v>3</v>
      </c>
      <c r="GP11" s="214"/>
      <c r="GQ11" s="213">
        <v>3</v>
      </c>
      <c r="GR11" s="214"/>
      <c r="GS11" s="213">
        <v>4</v>
      </c>
      <c r="GT11" s="214"/>
      <c r="GU11" s="104"/>
      <c r="GV11" s="98">
        <f>SUM(GW11:HL11)</f>
        <v>9</v>
      </c>
      <c r="GW11" s="213">
        <v>2</v>
      </c>
      <c r="GX11" s="214"/>
      <c r="GY11" s="213">
        <v>1</v>
      </c>
      <c r="GZ11" s="214"/>
      <c r="HA11" s="213">
        <v>1</v>
      </c>
      <c r="HB11" s="214"/>
      <c r="HC11" s="213">
        <v>1</v>
      </c>
      <c r="HD11" s="214"/>
      <c r="HE11" s="213">
        <v>1</v>
      </c>
      <c r="HF11" s="214"/>
      <c r="HG11" s="213">
        <v>1</v>
      </c>
      <c r="HH11" s="214"/>
      <c r="HI11" s="213">
        <v>1</v>
      </c>
      <c r="HJ11" s="214"/>
      <c r="HK11" s="213">
        <v>1</v>
      </c>
      <c r="HL11" s="214"/>
      <c r="HM11" s="104"/>
      <c r="HN11" s="98">
        <f>SUM(D11,V11,AV11,BV11,CV11,DV11,EV11,FV11,GV11)</f>
        <v>151</v>
      </c>
      <c r="HO11" s="215">
        <f>SUM(E11:HL11)</f>
        <v>298</v>
      </c>
      <c r="HP11" s="216"/>
      <c r="HQ11" s="3"/>
      <c r="HT11" s="46" t="s">
        <v>34</v>
      </c>
      <c r="HU11" s="46">
        <f>44.87/1000</f>
        <v>4.487E-2</v>
      </c>
      <c r="HV11" s="46">
        <f>45.54/1000</f>
        <v>4.5539999999999997E-2</v>
      </c>
      <c r="HW11" s="46">
        <f>46.22/1000</f>
        <v>4.6219999999999997E-2</v>
      </c>
      <c r="HX11" s="46">
        <f>46.92/1000</f>
        <v>4.6920000000000003E-2</v>
      </c>
      <c r="HY11" s="46">
        <f>47.62/1000</f>
        <v>4.7619999999999996E-2</v>
      </c>
      <c r="HZ11" s="46">
        <f>48.34/1000</f>
        <v>4.8340000000000001E-2</v>
      </c>
      <c r="IA11" s="46">
        <f t="shared" ref="IA11:IB15" si="0">HZ11*1.015</f>
        <v>4.9065099999999993E-2</v>
      </c>
      <c r="IB11" s="46">
        <f t="shared" si="0"/>
        <v>4.9801076499999986E-2</v>
      </c>
    </row>
    <row r="12" spans="1:236">
      <c r="A12" s="46" t="s">
        <v>20</v>
      </c>
      <c r="B12" s="3" t="s">
        <v>11</v>
      </c>
      <c r="C12" s="3"/>
      <c r="D12" s="98">
        <v>10</v>
      </c>
      <c r="E12" s="211">
        <v>6</v>
      </c>
      <c r="F12" s="212"/>
      <c r="G12" s="211">
        <v>0</v>
      </c>
      <c r="H12" s="212"/>
      <c r="I12" s="211">
        <v>0</v>
      </c>
      <c r="J12" s="212"/>
      <c r="K12" s="211">
        <v>0</v>
      </c>
      <c r="L12" s="212"/>
      <c r="M12" s="211">
        <v>2</v>
      </c>
      <c r="N12" s="212"/>
      <c r="O12" s="211">
        <v>0</v>
      </c>
      <c r="P12" s="212"/>
      <c r="Q12" s="211">
        <v>2</v>
      </c>
      <c r="R12" s="212"/>
      <c r="S12" s="211">
        <v>0</v>
      </c>
      <c r="T12" s="212"/>
      <c r="U12" s="188"/>
      <c r="V12" s="98">
        <f>SUM(W12:AT12)</f>
        <v>13</v>
      </c>
      <c r="W12" s="211">
        <v>2</v>
      </c>
      <c r="X12" s="212"/>
      <c r="Y12" s="211">
        <v>0</v>
      </c>
      <c r="Z12" s="212"/>
      <c r="AA12" s="211">
        <v>2</v>
      </c>
      <c r="AB12" s="212"/>
      <c r="AC12" s="211">
        <v>0</v>
      </c>
      <c r="AD12" s="212"/>
      <c r="AE12" s="213">
        <v>5</v>
      </c>
      <c r="AF12" s="214"/>
      <c r="AG12" s="213">
        <v>0</v>
      </c>
      <c r="AH12" s="214"/>
      <c r="AI12" s="213"/>
      <c r="AJ12" s="214"/>
      <c r="AK12" s="213">
        <v>2</v>
      </c>
      <c r="AL12" s="214"/>
      <c r="AM12" s="213">
        <v>0</v>
      </c>
      <c r="AN12" s="214"/>
      <c r="AO12" s="213">
        <v>2</v>
      </c>
      <c r="AP12" s="214"/>
      <c r="AQ12" s="213">
        <v>0</v>
      </c>
      <c r="AR12" s="214"/>
      <c r="AS12" s="213">
        <v>0</v>
      </c>
      <c r="AT12" s="214"/>
      <c r="AU12" s="104"/>
      <c r="AV12" s="98">
        <f t="shared" ref="AV12:AV13" si="1">SUM(AW12:BT12)</f>
        <v>9</v>
      </c>
      <c r="AW12" s="213">
        <v>0.5</v>
      </c>
      <c r="AX12" s="214"/>
      <c r="AY12" s="213">
        <v>1</v>
      </c>
      <c r="AZ12" s="214"/>
      <c r="BA12" s="213">
        <v>0</v>
      </c>
      <c r="BB12" s="214"/>
      <c r="BC12" s="213">
        <v>1</v>
      </c>
      <c r="BD12" s="214"/>
      <c r="BE12" s="213">
        <v>1.5</v>
      </c>
      <c r="BF12" s="214"/>
      <c r="BG12" s="213">
        <v>0</v>
      </c>
      <c r="BH12" s="214"/>
      <c r="BI12" s="213">
        <v>0</v>
      </c>
      <c r="BJ12" s="214"/>
      <c r="BK12" s="213">
        <v>1</v>
      </c>
      <c r="BL12" s="214"/>
      <c r="BM12" s="213">
        <v>1.5</v>
      </c>
      <c r="BN12" s="214"/>
      <c r="BO12" s="213">
        <v>0</v>
      </c>
      <c r="BP12" s="214"/>
      <c r="BQ12" s="213">
        <v>1</v>
      </c>
      <c r="BR12" s="214"/>
      <c r="BS12" s="213">
        <v>1.5</v>
      </c>
      <c r="BT12" s="214"/>
      <c r="BU12" s="104"/>
      <c r="BV12" s="98">
        <f t="shared" ref="BV12:BV13" si="2">SUM(BW12:CT12)</f>
        <v>38</v>
      </c>
      <c r="BW12" s="213">
        <v>3</v>
      </c>
      <c r="BX12" s="214"/>
      <c r="BY12" s="213">
        <v>3</v>
      </c>
      <c r="BZ12" s="214"/>
      <c r="CA12" s="213">
        <v>3</v>
      </c>
      <c r="CB12" s="214"/>
      <c r="CC12" s="213">
        <v>3</v>
      </c>
      <c r="CD12" s="214"/>
      <c r="CE12" s="213">
        <v>3</v>
      </c>
      <c r="CF12" s="214"/>
      <c r="CG12" s="213">
        <v>4</v>
      </c>
      <c r="CH12" s="214"/>
      <c r="CI12" s="213">
        <v>3</v>
      </c>
      <c r="CJ12" s="214"/>
      <c r="CK12" s="213">
        <v>3</v>
      </c>
      <c r="CL12" s="214"/>
      <c r="CM12" s="213">
        <v>3</v>
      </c>
      <c r="CN12" s="214"/>
      <c r="CO12" s="213">
        <v>3</v>
      </c>
      <c r="CP12" s="214"/>
      <c r="CQ12" s="213">
        <v>3</v>
      </c>
      <c r="CR12" s="214"/>
      <c r="CS12" s="213">
        <v>4</v>
      </c>
      <c r="CT12" s="214"/>
      <c r="CU12" s="104"/>
      <c r="CV12" s="98">
        <f t="shared" ref="CV12:CV13" si="3">SUM(CW12:DT12)</f>
        <v>60</v>
      </c>
      <c r="CW12" s="213">
        <v>3</v>
      </c>
      <c r="CX12" s="214"/>
      <c r="CY12" s="213">
        <v>3</v>
      </c>
      <c r="CZ12" s="214"/>
      <c r="DA12" s="213">
        <v>5</v>
      </c>
      <c r="DB12" s="214"/>
      <c r="DC12" s="213">
        <v>6</v>
      </c>
      <c r="DD12" s="214"/>
      <c r="DE12" s="213">
        <v>5</v>
      </c>
      <c r="DF12" s="214"/>
      <c r="DG12" s="213">
        <v>6</v>
      </c>
      <c r="DH12" s="214"/>
      <c r="DI12" s="213">
        <v>5</v>
      </c>
      <c r="DJ12" s="214"/>
      <c r="DK12" s="213">
        <v>5</v>
      </c>
      <c r="DL12" s="214"/>
      <c r="DM12" s="213">
        <v>5</v>
      </c>
      <c r="DN12" s="214"/>
      <c r="DO12" s="213">
        <v>5</v>
      </c>
      <c r="DP12" s="214"/>
      <c r="DQ12" s="213">
        <v>6</v>
      </c>
      <c r="DR12" s="214"/>
      <c r="DS12" s="213">
        <v>6</v>
      </c>
      <c r="DT12" s="214"/>
      <c r="DU12" s="104"/>
      <c r="DV12" s="98">
        <f t="shared" ref="DV12:DV13" si="4">SUM(DW12:ET12)</f>
        <v>57</v>
      </c>
      <c r="DW12" s="213">
        <v>5</v>
      </c>
      <c r="DX12" s="214"/>
      <c r="DY12" s="213">
        <v>5</v>
      </c>
      <c r="DZ12" s="214"/>
      <c r="EA12" s="213">
        <v>5</v>
      </c>
      <c r="EB12" s="214"/>
      <c r="EC12" s="213">
        <v>5</v>
      </c>
      <c r="ED12" s="214"/>
      <c r="EE12" s="213">
        <v>5</v>
      </c>
      <c r="EF12" s="214"/>
      <c r="EG12" s="213">
        <v>5</v>
      </c>
      <c r="EH12" s="214"/>
      <c r="EI12" s="213">
        <v>5</v>
      </c>
      <c r="EJ12" s="214"/>
      <c r="EK12" s="213">
        <v>5</v>
      </c>
      <c r="EL12" s="214"/>
      <c r="EM12" s="213">
        <v>5</v>
      </c>
      <c r="EN12" s="214"/>
      <c r="EO12" s="213">
        <v>5</v>
      </c>
      <c r="EP12" s="214"/>
      <c r="EQ12" s="213">
        <v>5</v>
      </c>
      <c r="ER12" s="214"/>
      <c r="ES12" s="213">
        <v>2</v>
      </c>
      <c r="ET12" s="214"/>
      <c r="EU12" s="104"/>
      <c r="EV12" s="98">
        <f t="shared" ref="EV12:EV13" si="5">SUM(EW12:FT12)</f>
        <v>13</v>
      </c>
      <c r="EW12" s="213">
        <v>2</v>
      </c>
      <c r="EX12" s="214"/>
      <c r="EY12" s="213">
        <v>2</v>
      </c>
      <c r="EZ12" s="214"/>
      <c r="FA12" s="213">
        <v>2</v>
      </c>
      <c r="FB12" s="214"/>
      <c r="FC12" s="213">
        <v>2</v>
      </c>
      <c r="FD12" s="214"/>
      <c r="FE12" s="213">
        <v>1</v>
      </c>
      <c r="FF12" s="214"/>
      <c r="FG12" s="213">
        <v>0</v>
      </c>
      <c r="FH12" s="214"/>
      <c r="FI12" s="213">
        <v>1</v>
      </c>
      <c r="FJ12" s="214"/>
      <c r="FK12" s="213">
        <v>0</v>
      </c>
      <c r="FL12" s="214"/>
      <c r="FM12" s="213">
        <v>2</v>
      </c>
      <c r="FN12" s="214"/>
      <c r="FO12" s="213">
        <v>0</v>
      </c>
      <c r="FP12" s="214"/>
      <c r="FQ12" s="213">
        <v>1</v>
      </c>
      <c r="FR12" s="214"/>
      <c r="FS12" s="213">
        <v>0</v>
      </c>
      <c r="FT12" s="214"/>
      <c r="FU12" s="104"/>
      <c r="FV12" s="98">
        <f t="shared" ref="FV12:FV13" si="6">SUM(FW12:GT12)</f>
        <v>6</v>
      </c>
      <c r="FW12" s="213">
        <v>0</v>
      </c>
      <c r="FX12" s="214"/>
      <c r="FY12" s="213">
        <v>0</v>
      </c>
      <c r="FZ12" s="214"/>
      <c r="GA12" s="213">
        <v>1</v>
      </c>
      <c r="GB12" s="214"/>
      <c r="GC12" s="213">
        <v>0</v>
      </c>
      <c r="GD12" s="214"/>
      <c r="GE12" s="213">
        <v>2</v>
      </c>
      <c r="GF12" s="214"/>
      <c r="GG12" s="213">
        <v>0</v>
      </c>
      <c r="GH12" s="214"/>
      <c r="GI12" s="213">
        <v>1</v>
      </c>
      <c r="GJ12" s="214"/>
      <c r="GK12" s="213">
        <v>0</v>
      </c>
      <c r="GL12" s="214"/>
      <c r="GM12" s="213">
        <v>1</v>
      </c>
      <c r="GN12" s="214"/>
      <c r="GO12" s="213">
        <v>0</v>
      </c>
      <c r="GP12" s="214"/>
      <c r="GQ12" s="213">
        <v>1</v>
      </c>
      <c r="GR12" s="214"/>
      <c r="GS12" s="213">
        <v>0</v>
      </c>
      <c r="GT12" s="214"/>
      <c r="GU12" s="104"/>
      <c r="GV12" s="98">
        <f t="shared" ref="GV12:GV13" si="7">SUM(GW12:HL12)</f>
        <v>1</v>
      </c>
      <c r="GW12" s="213">
        <v>1</v>
      </c>
      <c r="GX12" s="214"/>
      <c r="GY12" s="213">
        <v>0</v>
      </c>
      <c r="GZ12" s="214"/>
      <c r="HA12" s="213">
        <v>0</v>
      </c>
      <c r="HB12" s="214"/>
      <c r="HC12" s="213">
        <v>0</v>
      </c>
      <c r="HD12" s="214"/>
      <c r="HE12" s="213">
        <v>0</v>
      </c>
      <c r="HF12" s="214"/>
      <c r="HG12" s="213">
        <v>0</v>
      </c>
      <c r="HH12" s="214"/>
      <c r="HI12" s="213">
        <v>0</v>
      </c>
      <c r="HJ12" s="214"/>
      <c r="HK12" s="213">
        <v>0</v>
      </c>
      <c r="HL12" s="214"/>
      <c r="HM12" s="104"/>
      <c r="HN12" s="98">
        <f t="shared" ref="HN12:HN13" si="8">SUM(D12,V12,AV12,BV12,CV12,DV12,EV12,FV12,GV12)</f>
        <v>207</v>
      </c>
      <c r="HO12" s="215">
        <f>SUM(E12:HL12)</f>
        <v>404</v>
      </c>
      <c r="HP12" s="216"/>
      <c r="HQ12" s="3"/>
      <c r="HT12" s="46" t="s">
        <v>35</v>
      </c>
      <c r="HU12" s="46">
        <f>36.36/1000</f>
        <v>3.6359999999999996E-2</v>
      </c>
      <c r="HV12" s="46">
        <f>36.91/1000</f>
        <v>3.6909999999999998E-2</v>
      </c>
      <c r="HW12" s="46">
        <f>37.46/1000</f>
        <v>3.746E-2</v>
      </c>
      <c r="HX12" s="46">
        <f>38.02/1000</f>
        <v>3.8020000000000005E-2</v>
      </c>
      <c r="HY12" s="46">
        <f>38.59/1000</f>
        <v>3.8590000000000006E-2</v>
      </c>
      <c r="HZ12" s="46">
        <f>39.17/1000</f>
        <v>3.9170000000000003E-2</v>
      </c>
      <c r="IA12" s="46">
        <f t="shared" si="0"/>
        <v>3.9757550000000003E-2</v>
      </c>
      <c r="IB12" s="46">
        <f t="shared" si="0"/>
        <v>4.0353913249999998E-2</v>
      </c>
    </row>
    <row r="13" spans="1:236">
      <c r="A13" s="46" t="s">
        <v>21</v>
      </c>
      <c r="B13" s="3" t="s">
        <v>13</v>
      </c>
      <c r="C13" s="3"/>
      <c r="D13" s="98"/>
      <c r="E13" s="211"/>
      <c r="F13" s="212"/>
      <c r="G13" s="211"/>
      <c r="H13" s="212"/>
      <c r="I13" s="211"/>
      <c r="J13" s="212"/>
      <c r="K13" s="211"/>
      <c r="L13" s="212"/>
      <c r="M13" s="211"/>
      <c r="N13" s="212"/>
      <c r="O13" s="211"/>
      <c r="P13" s="212"/>
      <c r="Q13" s="211"/>
      <c r="R13" s="212"/>
      <c r="S13" s="211"/>
      <c r="T13" s="212"/>
      <c r="U13" s="188"/>
      <c r="V13" s="98">
        <f>SUM(W13:AT13)</f>
        <v>0</v>
      </c>
      <c r="W13" s="211"/>
      <c r="X13" s="212"/>
      <c r="Y13" s="211"/>
      <c r="Z13" s="212"/>
      <c r="AA13" s="211"/>
      <c r="AB13" s="212"/>
      <c r="AC13" s="211"/>
      <c r="AD13" s="212"/>
      <c r="AE13" s="213"/>
      <c r="AF13" s="214"/>
      <c r="AG13" s="213"/>
      <c r="AH13" s="214"/>
      <c r="AI13" s="213"/>
      <c r="AJ13" s="214"/>
      <c r="AK13" s="213"/>
      <c r="AL13" s="214"/>
      <c r="AM13" s="213"/>
      <c r="AN13" s="214"/>
      <c r="AO13" s="213"/>
      <c r="AP13" s="214"/>
      <c r="AQ13" s="213"/>
      <c r="AR13" s="214"/>
      <c r="AS13" s="213">
        <v>0</v>
      </c>
      <c r="AT13" s="214"/>
      <c r="AU13" s="104"/>
      <c r="AV13" s="98">
        <f t="shared" si="1"/>
        <v>4</v>
      </c>
      <c r="AW13" s="213"/>
      <c r="AX13" s="214"/>
      <c r="AY13" s="213"/>
      <c r="AZ13" s="214"/>
      <c r="BA13" s="213"/>
      <c r="BB13" s="214"/>
      <c r="BC13" s="213">
        <v>1</v>
      </c>
      <c r="BD13" s="214"/>
      <c r="BE13" s="213"/>
      <c r="BF13" s="214"/>
      <c r="BG13" s="213">
        <v>1</v>
      </c>
      <c r="BH13" s="214"/>
      <c r="BI13" s="213"/>
      <c r="BJ13" s="214"/>
      <c r="BK13" s="213"/>
      <c r="BL13" s="214"/>
      <c r="BM13" s="213">
        <v>1</v>
      </c>
      <c r="BN13" s="214"/>
      <c r="BO13" s="213"/>
      <c r="BP13" s="214"/>
      <c r="BQ13" s="213">
        <v>1</v>
      </c>
      <c r="BR13" s="214"/>
      <c r="BS13" s="213"/>
      <c r="BT13" s="214"/>
      <c r="BU13" s="104"/>
      <c r="BV13" s="98">
        <f t="shared" si="2"/>
        <v>3</v>
      </c>
      <c r="BW13" s="213"/>
      <c r="BX13" s="214"/>
      <c r="BY13" s="213"/>
      <c r="BZ13" s="214"/>
      <c r="CA13" s="213"/>
      <c r="CB13" s="214"/>
      <c r="CC13" s="213"/>
      <c r="CD13" s="214"/>
      <c r="CE13" s="213"/>
      <c r="CF13" s="214"/>
      <c r="CG13" s="213">
        <v>1</v>
      </c>
      <c r="CH13" s="214"/>
      <c r="CI13" s="213"/>
      <c r="CJ13" s="214"/>
      <c r="CK13" s="213"/>
      <c r="CL13" s="214"/>
      <c r="CM13" s="213">
        <v>1</v>
      </c>
      <c r="CN13" s="214"/>
      <c r="CO13" s="213"/>
      <c r="CP13" s="214"/>
      <c r="CQ13" s="213"/>
      <c r="CR13" s="214"/>
      <c r="CS13" s="213">
        <v>1</v>
      </c>
      <c r="CT13" s="214"/>
      <c r="CU13" s="104"/>
      <c r="CV13" s="98">
        <f t="shared" si="3"/>
        <v>3</v>
      </c>
      <c r="CW13" s="213"/>
      <c r="CX13" s="214"/>
      <c r="CY13" s="213"/>
      <c r="CZ13" s="214"/>
      <c r="DA13" s="213"/>
      <c r="DB13" s="214"/>
      <c r="DC13" s="213"/>
      <c r="DD13" s="214"/>
      <c r="DE13" s="213"/>
      <c r="DF13" s="214"/>
      <c r="DG13" s="213">
        <v>1</v>
      </c>
      <c r="DH13" s="214"/>
      <c r="DI13" s="213"/>
      <c r="DJ13" s="214"/>
      <c r="DK13" s="213"/>
      <c r="DL13" s="214"/>
      <c r="DM13" s="213">
        <v>1</v>
      </c>
      <c r="DN13" s="214"/>
      <c r="DO13" s="213"/>
      <c r="DP13" s="214"/>
      <c r="DQ13" s="213"/>
      <c r="DR13" s="214"/>
      <c r="DS13" s="213">
        <v>1</v>
      </c>
      <c r="DT13" s="214"/>
      <c r="DU13" s="104"/>
      <c r="DV13" s="98">
        <f t="shared" si="4"/>
        <v>2</v>
      </c>
      <c r="DW13" s="213"/>
      <c r="DX13" s="214"/>
      <c r="DY13" s="213"/>
      <c r="DZ13" s="214"/>
      <c r="EA13" s="213"/>
      <c r="EB13" s="214"/>
      <c r="EC13" s="213"/>
      <c r="ED13" s="214"/>
      <c r="EE13" s="213"/>
      <c r="EF13" s="214"/>
      <c r="EG13" s="213">
        <v>1</v>
      </c>
      <c r="EH13" s="214"/>
      <c r="EI13" s="213"/>
      <c r="EJ13" s="214"/>
      <c r="EK13" s="213"/>
      <c r="EL13" s="214"/>
      <c r="EM13" s="213"/>
      <c r="EN13" s="214"/>
      <c r="EO13" s="213"/>
      <c r="EP13" s="214"/>
      <c r="EQ13" s="213">
        <v>1</v>
      </c>
      <c r="ER13" s="214"/>
      <c r="ES13" s="213"/>
      <c r="ET13" s="214"/>
      <c r="EU13" s="104"/>
      <c r="EV13" s="98">
        <f t="shared" si="5"/>
        <v>3</v>
      </c>
      <c r="EW13" s="213"/>
      <c r="EX13" s="214"/>
      <c r="EY13" s="213"/>
      <c r="EZ13" s="214"/>
      <c r="FA13" s="213">
        <v>1</v>
      </c>
      <c r="FB13" s="214"/>
      <c r="FC13" s="213"/>
      <c r="FD13" s="214"/>
      <c r="FE13" s="213"/>
      <c r="FF13" s="214"/>
      <c r="FG13" s="213">
        <v>1</v>
      </c>
      <c r="FH13" s="214"/>
      <c r="FI13" s="213"/>
      <c r="FJ13" s="214"/>
      <c r="FK13" s="213"/>
      <c r="FL13" s="214"/>
      <c r="FM13" s="213"/>
      <c r="FN13" s="214"/>
      <c r="FO13" s="213"/>
      <c r="FP13" s="214"/>
      <c r="FQ13" s="213"/>
      <c r="FR13" s="214"/>
      <c r="FS13" s="213">
        <v>1</v>
      </c>
      <c r="FT13" s="214"/>
      <c r="FU13" s="104"/>
      <c r="FV13" s="98">
        <f t="shared" si="6"/>
        <v>3</v>
      </c>
      <c r="FW13" s="213"/>
      <c r="FX13" s="214"/>
      <c r="FY13" s="213"/>
      <c r="FZ13" s="214"/>
      <c r="GA13" s="213">
        <v>1</v>
      </c>
      <c r="GB13" s="214"/>
      <c r="GC13" s="213"/>
      <c r="GD13" s="214"/>
      <c r="GE13" s="213"/>
      <c r="GF13" s="214"/>
      <c r="GG13" s="213">
        <v>1</v>
      </c>
      <c r="GH13" s="214"/>
      <c r="GI13" s="213"/>
      <c r="GJ13" s="214"/>
      <c r="GK13" s="213"/>
      <c r="GL13" s="214"/>
      <c r="GM13" s="213"/>
      <c r="GN13" s="214"/>
      <c r="GO13" s="213"/>
      <c r="GP13" s="214"/>
      <c r="GQ13" s="213"/>
      <c r="GR13" s="214"/>
      <c r="GS13" s="213">
        <v>1</v>
      </c>
      <c r="GT13" s="214"/>
      <c r="GU13" s="104"/>
      <c r="GV13" s="98">
        <f t="shared" si="7"/>
        <v>1</v>
      </c>
      <c r="GW13" s="213"/>
      <c r="GX13" s="214"/>
      <c r="GY13" s="213"/>
      <c r="GZ13" s="214"/>
      <c r="HA13" s="213"/>
      <c r="HB13" s="214"/>
      <c r="HC13" s="213"/>
      <c r="HD13" s="214"/>
      <c r="HE13" s="213"/>
      <c r="HF13" s="214"/>
      <c r="HG13" s="213">
        <v>1</v>
      </c>
      <c r="HH13" s="214"/>
      <c r="HI13" s="213"/>
      <c r="HJ13" s="214"/>
      <c r="HK13" s="213"/>
      <c r="HL13" s="214"/>
      <c r="HM13" s="104"/>
      <c r="HN13" s="98">
        <f t="shared" si="8"/>
        <v>19</v>
      </c>
      <c r="HO13" s="215">
        <f>SUM(E13:HL13)</f>
        <v>38</v>
      </c>
      <c r="HP13" s="216"/>
      <c r="HQ13" s="3"/>
      <c r="HT13" s="46" t="s">
        <v>36</v>
      </c>
      <c r="HU13" s="46">
        <f>28.6/1000</f>
        <v>2.86E-2</v>
      </c>
      <c r="HV13" s="46">
        <f>29.02/1000</f>
        <v>2.9020000000000001E-2</v>
      </c>
      <c r="HW13" s="46">
        <f>29.46/1000</f>
        <v>2.946E-2</v>
      </c>
      <c r="HX13" s="46">
        <f>29.9/1000</f>
        <v>2.9899999999999999E-2</v>
      </c>
      <c r="HY13" s="46">
        <f>30.35/1000</f>
        <v>3.0350000000000002E-2</v>
      </c>
      <c r="HZ13" s="46">
        <f>30.81/1000</f>
        <v>3.0809999999999997E-2</v>
      </c>
      <c r="IA13" s="46">
        <f t="shared" si="0"/>
        <v>3.1272149999999992E-2</v>
      </c>
      <c r="IB13" s="46">
        <f t="shared" si="0"/>
        <v>3.1741232249999987E-2</v>
      </c>
    </row>
    <row r="14" spans="1:236">
      <c r="B14" s="4" t="s">
        <v>5</v>
      </c>
      <c r="C14" s="4"/>
      <c r="D14" s="100">
        <f>SUM(D11:D13)</f>
        <v>12</v>
      </c>
      <c r="E14" s="217">
        <f>SUM(E11:F13)</f>
        <v>6</v>
      </c>
      <c r="F14" s="218"/>
      <c r="G14" s="217">
        <f t="shared" ref="G14" si="9">SUM(G11:H13)</f>
        <v>0</v>
      </c>
      <c r="H14" s="218"/>
      <c r="I14" s="217">
        <f t="shared" ref="I14" si="10">SUM(I11:J13)</f>
        <v>0</v>
      </c>
      <c r="J14" s="218"/>
      <c r="K14" s="217">
        <f t="shared" ref="K14" si="11">SUM(K11:L13)</f>
        <v>0</v>
      </c>
      <c r="L14" s="218"/>
      <c r="M14" s="217">
        <f t="shared" ref="M14" si="12">SUM(M11:N13)</f>
        <v>2</v>
      </c>
      <c r="N14" s="218"/>
      <c r="O14" s="217">
        <f t="shared" ref="O14" si="13">SUM(O11:P13)</f>
        <v>0</v>
      </c>
      <c r="P14" s="218"/>
      <c r="Q14" s="217">
        <f t="shared" ref="Q14" si="14">SUM(Q11:R13)</f>
        <v>2</v>
      </c>
      <c r="R14" s="218"/>
      <c r="S14" s="217">
        <f t="shared" ref="S14" si="15">SUM(S11:T13)</f>
        <v>0</v>
      </c>
      <c r="T14" s="218"/>
      <c r="U14" s="189"/>
      <c r="V14" s="100">
        <f>SUM(V11:V13)</f>
        <v>19</v>
      </c>
      <c r="W14" s="217">
        <f t="shared" ref="W14" si="16">SUM(W11:X13)</f>
        <v>2</v>
      </c>
      <c r="X14" s="218"/>
      <c r="Y14" s="217">
        <f t="shared" ref="Y14" si="17">SUM(Y11:Z13)</f>
        <v>0</v>
      </c>
      <c r="Z14" s="218"/>
      <c r="AA14" s="217">
        <f t="shared" ref="AA14" si="18">SUM(AA11:AB13)</f>
        <v>2</v>
      </c>
      <c r="AB14" s="218"/>
      <c r="AC14" s="217">
        <f t="shared" ref="AC14" si="19">SUM(AC11:AD13)</f>
        <v>0</v>
      </c>
      <c r="AD14" s="218"/>
      <c r="AE14" s="219">
        <f>SUM(AE11:AF13)</f>
        <v>5</v>
      </c>
      <c r="AF14" s="220"/>
      <c r="AG14" s="219">
        <f t="shared" ref="AG14" si="20">SUM(AG11:AH13)</f>
        <v>0</v>
      </c>
      <c r="AH14" s="220"/>
      <c r="AI14" s="219">
        <f t="shared" ref="AI14" si="21">SUM(AI11:AJ13)</f>
        <v>2</v>
      </c>
      <c r="AJ14" s="220"/>
      <c r="AK14" s="219">
        <f t="shared" ref="AK14" si="22">SUM(AK11:AL13)</f>
        <v>2</v>
      </c>
      <c r="AL14" s="220"/>
      <c r="AM14" s="219">
        <f t="shared" ref="AM14" si="23">SUM(AM11:AN13)</f>
        <v>2</v>
      </c>
      <c r="AN14" s="220"/>
      <c r="AO14" s="219">
        <f t="shared" ref="AO14" si="24">SUM(AO11:AP13)</f>
        <v>2</v>
      </c>
      <c r="AP14" s="220"/>
      <c r="AQ14" s="219">
        <f t="shared" ref="AQ14" si="25">SUM(AQ11:AR13)</f>
        <v>2</v>
      </c>
      <c r="AR14" s="220"/>
      <c r="AS14" s="219">
        <f t="shared" ref="AS14" si="26">SUM(AS11:AT13)</f>
        <v>0</v>
      </c>
      <c r="AT14" s="220"/>
      <c r="AU14" s="187"/>
      <c r="AV14" s="100">
        <f>SUM(AV11:AV13)</f>
        <v>22</v>
      </c>
      <c r="AW14" s="219">
        <f t="shared" ref="AW14" si="27">SUM(AW11:AX13)</f>
        <v>1.5</v>
      </c>
      <c r="AX14" s="220"/>
      <c r="AY14" s="219">
        <f t="shared" ref="AY14" si="28">SUM(AY11:AZ13)</f>
        <v>1</v>
      </c>
      <c r="AZ14" s="220"/>
      <c r="BA14" s="219">
        <f t="shared" ref="BA14" si="29">SUM(BA11:BB13)</f>
        <v>1</v>
      </c>
      <c r="BB14" s="220"/>
      <c r="BC14" s="219">
        <f t="shared" ref="BC14" si="30">SUM(BC11:BD13)</f>
        <v>3</v>
      </c>
      <c r="BD14" s="220"/>
      <c r="BE14" s="219">
        <f t="shared" ref="BE14" si="31">SUM(BE11:BF13)</f>
        <v>3</v>
      </c>
      <c r="BF14" s="220"/>
      <c r="BG14" s="219">
        <f t="shared" ref="BG14" si="32">SUM(BG11:BH13)</f>
        <v>1</v>
      </c>
      <c r="BH14" s="220"/>
      <c r="BI14" s="219">
        <f t="shared" ref="BI14" si="33">SUM(BI11:BJ13)</f>
        <v>1</v>
      </c>
      <c r="BJ14" s="220"/>
      <c r="BK14" s="219">
        <f t="shared" ref="BK14" si="34">SUM(BK11:BL13)</f>
        <v>2.5</v>
      </c>
      <c r="BL14" s="220"/>
      <c r="BM14" s="219">
        <f t="shared" ref="BM14" si="35">SUM(BM11:BN13)</f>
        <v>2.5</v>
      </c>
      <c r="BN14" s="220"/>
      <c r="BO14" s="219">
        <f t="shared" ref="BO14" si="36">SUM(BO11:BP13)</f>
        <v>0</v>
      </c>
      <c r="BP14" s="220"/>
      <c r="BQ14" s="219">
        <f t="shared" ref="BQ14" si="37">SUM(BQ11:BR13)</f>
        <v>3</v>
      </c>
      <c r="BR14" s="220"/>
      <c r="BS14" s="219">
        <f t="shared" ref="BS14" si="38">SUM(BS11:BT13)</f>
        <v>2.5</v>
      </c>
      <c r="BT14" s="220"/>
      <c r="BU14" s="187"/>
      <c r="BV14" s="100">
        <f>SUM(BV11:BV13)</f>
        <v>53</v>
      </c>
      <c r="BW14" s="219">
        <f t="shared" ref="BW14" si="39">SUM(BW11:BX13)</f>
        <v>4</v>
      </c>
      <c r="BX14" s="220"/>
      <c r="BY14" s="219">
        <f t="shared" ref="BY14" si="40">SUM(BY11:BZ13)</f>
        <v>4</v>
      </c>
      <c r="BZ14" s="220"/>
      <c r="CA14" s="219">
        <f t="shared" ref="CA14" si="41">SUM(CA11:CB13)</f>
        <v>4</v>
      </c>
      <c r="CB14" s="220"/>
      <c r="CC14" s="219">
        <f t="shared" ref="CC14" si="42">SUM(CC11:CD13)</f>
        <v>4</v>
      </c>
      <c r="CD14" s="220"/>
      <c r="CE14" s="219">
        <f t="shared" ref="CE14" si="43">SUM(CE11:CF13)</f>
        <v>4</v>
      </c>
      <c r="CF14" s="220"/>
      <c r="CG14" s="219">
        <f t="shared" ref="CG14" si="44">SUM(CG11:CH13)</f>
        <v>6</v>
      </c>
      <c r="CH14" s="220"/>
      <c r="CI14" s="219">
        <f t="shared" ref="CI14" si="45">SUM(CI11:CJ13)</f>
        <v>4</v>
      </c>
      <c r="CJ14" s="220"/>
      <c r="CK14" s="219">
        <f t="shared" ref="CK14" si="46">SUM(CK11:CL13)</f>
        <v>4</v>
      </c>
      <c r="CL14" s="220"/>
      <c r="CM14" s="219">
        <f t="shared" ref="CM14" si="47">SUM(CM11:CN13)</f>
        <v>5</v>
      </c>
      <c r="CN14" s="220"/>
      <c r="CO14" s="219">
        <f t="shared" ref="CO14" si="48">SUM(CO11:CP13)</f>
        <v>4</v>
      </c>
      <c r="CP14" s="220"/>
      <c r="CQ14" s="219">
        <f t="shared" ref="CQ14" si="49">SUM(CQ11:CR13)</f>
        <v>4</v>
      </c>
      <c r="CR14" s="220"/>
      <c r="CS14" s="219">
        <f t="shared" ref="CS14" si="50">SUM(CS11:CT13)</f>
        <v>6</v>
      </c>
      <c r="CT14" s="220"/>
      <c r="CU14" s="187"/>
      <c r="CV14" s="100">
        <f>SUM(CV11:CV13)</f>
        <v>69</v>
      </c>
      <c r="CW14" s="219">
        <f t="shared" ref="CW14" si="51">SUM(CW11:CX13)</f>
        <v>3</v>
      </c>
      <c r="CX14" s="220"/>
      <c r="CY14" s="219">
        <f t="shared" ref="CY14" si="52">SUM(CY11:CZ13)</f>
        <v>4</v>
      </c>
      <c r="CZ14" s="220"/>
      <c r="DA14" s="219">
        <f t="shared" ref="DA14" si="53">SUM(DA11:DB13)</f>
        <v>5</v>
      </c>
      <c r="DB14" s="220"/>
      <c r="DC14" s="219">
        <f t="shared" ref="DC14" si="54">SUM(DC11:DD13)</f>
        <v>7</v>
      </c>
      <c r="DD14" s="220"/>
      <c r="DE14" s="219">
        <f t="shared" ref="DE14" si="55">SUM(DE11:DF13)</f>
        <v>5</v>
      </c>
      <c r="DF14" s="220"/>
      <c r="DG14" s="219">
        <f t="shared" ref="DG14" si="56">SUM(DG11:DH13)</f>
        <v>8</v>
      </c>
      <c r="DH14" s="220"/>
      <c r="DI14" s="219">
        <f t="shared" ref="DI14" si="57">SUM(DI11:DJ13)</f>
        <v>5</v>
      </c>
      <c r="DJ14" s="220"/>
      <c r="DK14" s="219">
        <f t="shared" ref="DK14" si="58">SUM(DK11:DL13)</f>
        <v>6</v>
      </c>
      <c r="DL14" s="220"/>
      <c r="DM14" s="219">
        <f t="shared" ref="DM14" si="59">SUM(DM11:DN13)</f>
        <v>6</v>
      </c>
      <c r="DN14" s="220"/>
      <c r="DO14" s="219">
        <f t="shared" ref="DO14" si="60">SUM(DO11:DP13)</f>
        <v>6</v>
      </c>
      <c r="DP14" s="220"/>
      <c r="DQ14" s="219">
        <f t="shared" ref="DQ14" si="61">SUM(DQ11:DR13)</f>
        <v>6</v>
      </c>
      <c r="DR14" s="220"/>
      <c r="DS14" s="219">
        <f t="shared" ref="DS14" si="62">SUM(DS11:DT13)</f>
        <v>8</v>
      </c>
      <c r="DT14" s="220"/>
      <c r="DU14" s="187"/>
      <c r="DV14" s="100">
        <f>SUM(DV11:DV13)</f>
        <v>74</v>
      </c>
      <c r="DW14" s="219">
        <f t="shared" ref="DW14" si="63">SUM(DW11:DX13)</f>
        <v>5</v>
      </c>
      <c r="DX14" s="220"/>
      <c r="DY14" s="219">
        <f t="shared" ref="DY14" si="64">SUM(DY11:DZ13)</f>
        <v>6</v>
      </c>
      <c r="DZ14" s="220"/>
      <c r="EA14" s="219">
        <f t="shared" ref="EA14" si="65">SUM(EA11:EB13)</f>
        <v>5</v>
      </c>
      <c r="EB14" s="220"/>
      <c r="EC14" s="219">
        <f t="shared" ref="EC14" si="66">SUM(EC11:ED13)</f>
        <v>6</v>
      </c>
      <c r="ED14" s="220"/>
      <c r="EE14" s="219">
        <f t="shared" ref="EE14" si="67">SUM(EE11:EF13)</f>
        <v>5</v>
      </c>
      <c r="EF14" s="220"/>
      <c r="EG14" s="219">
        <f t="shared" ref="EG14" si="68">SUM(EG11:EH13)</f>
        <v>7</v>
      </c>
      <c r="EH14" s="220"/>
      <c r="EI14" s="219">
        <f t="shared" ref="EI14" si="69">SUM(EI11:EJ13)</f>
        <v>5</v>
      </c>
      <c r="EJ14" s="220"/>
      <c r="EK14" s="219">
        <f t="shared" ref="EK14" si="70">SUM(EK11:EL13)</f>
        <v>6</v>
      </c>
      <c r="EL14" s="220"/>
      <c r="EM14" s="219">
        <f t="shared" ref="EM14" si="71">SUM(EM11:EN13)</f>
        <v>7</v>
      </c>
      <c r="EN14" s="220"/>
      <c r="EO14" s="219">
        <f t="shared" ref="EO14" si="72">SUM(EO11:EP13)</f>
        <v>8</v>
      </c>
      <c r="EP14" s="220"/>
      <c r="EQ14" s="219">
        <f t="shared" ref="EQ14" si="73">SUM(EQ11:ER13)</f>
        <v>9</v>
      </c>
      <c r="ER14" s="220"/>
      <c r="ES14" s="219">
        <f t="shared" ref="ES14" si="74">SUM(ES11:ET13)</f>
        <v>5</v>
      </c>
      <c r="ET14" s="220"/>
      <c r="EU14" s="187"/>
      <c r="EV14" s="100">
        <f>SUM(EV11:EV13)</f>
        <v>64</v>
      </c>
      <c r="EW14" s="219">
        <f t="shared" ref="EW14" si="75">SUM(EW11:EX13)</f>
        <v>6</v>
      </c>
      <c r="EX14" s="220"/>
      <c r="EY14" s="219">
        <f t="shared" ref="EY14" si="76">SUM(EY11:EZ13)</f>
        <v>6</v>
      </c>
      <c r="EZ14" s="220"/>
      <c r="FA14" s="219">
        <f t="shared" ref="FA14" si="77">SUM(FA11:FB13)</f>
        <v>7</v>
      </c>
      <c r="FB14" s="220"/>
      <c r="FC14" s="219">
        <f t="shared" ref="FC14" si="78">SUM(FC11:FD13)</f>
        <v>6</v>
      </c>
      <c r="FD14" s="220"/>
      <c r="FE14" s="219">
        <f t="shared" ref="FE14" si="79">SUM(FE11:FF13)</f>
        <v>5</v>
      </c>
      <c r="FF14" s="220"/>
      <c r="FG14" s="219">
        <f t="shared" ref="FG14" si="80">SUM(FG11:FH13)</f>
        <v>5</v>
      </c>
      <c r="FH14" s="220"/>
      <c r="FI14" s="219">
        <f t="shared" ref="FI14" si="81">SUM(FI11:FJ13)</f>
        <v>5</v>
      </c>
      <c r="FJ14" s="220"/>
      <c r="FK14" s="219">
        <f t="shared" ref="FK14" si="82">SUM(FK11:FL13)</f>
        <v>4</v>
      </c>
      <c r="FL14" s="220"/>
      <c r="FM14" s="219">
        <f t="shared" ref="FM14" si="83">SUM(FM11:FN13)</f>
        <v>6</v>
      </c>
      <c r="FN14" s="220"/>
      <c r="FO14" s="219">
        <f t="shared" ref="FO14" si="84">SUM(FO11:FP13)</f>
        <v>4</v>
      </c>
      <c r="FP14" s="220"/>
      <c r="FQ14" s="219">
        <f t="shared" ref="FQ14" si="85">SUM(FQ11:FR13)</f>
        <v>5</v>
      </c>
      <c r="FR14" s="220"/>
      <c r="FS14" s="219">
        <f t="shared" ref="FS14" si="86">SUM(FS11:FT13)</f>
        <v>5</v>
      </c>
      <c r="FT14" s="220"/>
      <c r="FU14" s="187"/>
      <c r="FV14" s="100">
        <f>SUM(FV11:FV13)</f>
        <v>53</v>
      </c>
      <c r="FW14" s="219">
        <f t="shared" ref="FW14" si="87">SUM(FW11:FX13)</f>
        <v>4</v>
      </c>
      <c r="FX14" s="220"/>
      <c r="FY14" s="219">
        <f t="shared" ref="FY14" si="88">SUM(FY11:FZ13)</f>
        <v>4</v>
      </c>
      <c r="FZ14" s="220"/>
      <c r="GA14" s="219">
        <f t="shared" ref="GA14" si="89">SUM(GA11:GB13)</f>
        <v>6</v>
      </c>
      <c r="GB14" s="220"/>
      <c r="GC14" s="219">
        <f t="shared" ref="GC14" si="90">SUM(GC11:GD13)</f>
        <v>4</v>
      </c>
      <c r="GD14" s="220"/>
      <c r="GE14" s="219">
        <f t="shared" ref="GE14" si="91">SUM(GE11:GF13)</f>
        <v>6</v>
      </c>
      <c r="GF14" s="220"/>
      <c r="GG14" s="219">
        <f t="shared" ref="GG14" si="92">SUM(GG11:GH13)</f>
        <v>5</v>
      </c>
      <c r="GH14" s="220"/>
      <c r="GI14" s="219">
        <f t="shared" ref="GI14" si="93">SUM(GI11:GJ13)</f>
        <v>5</v>
      </c>
      <c r="GJ14" s="220"/>
      <c r="GK14" s="219">
        <f t="shared" ref="GK14" si="94">SUM(GK11:GL13)</f>
        <v>3</v>
      </c>
      <c r="GL14" s="220"/>
      <c r="GM14" s="219">
        <f t="shared" ref="GM14" si="95">SUM(GM11:GN13)</f>
        <v>4</v>
      </c>
      <c r="GN14" s="220"/>
      <c r="GO14" s="219">
        <f t="shared" ref="GO14" si="96">SUM(GO11:GP13)</f>
        <v>3</v>
      </c>
      <c r="GP14" s="220"/>
      <c r="GQ14" s="219">
        <f t="shared" ref="GQ14" si="97">SUM(GQ11:GR13)</f>
        <v>4</v>
      </c>
      <c r="GR14" s="220"/>
      <c r="GS14" s="219">
        <f t="shared" ref="GS14" si="98">SUM(GS11:GT13)</f>
        <v>5</v>
      </c>
      <c r="GT14" s="220"/>
      <c r="GU14" s="187"/>
      <c r="GV14" s="100">
        <f>SUM(GV11:GV13)</f>
        <v>11</v>
      </c>
      <c r="GW14" s="219">
        <f t="shared" ref="GW14" si="99">SUM(GW11:GX13)</f>
        <v>3</v>
      </c>
      <c r="GX14" s="220"/>
      <c r="GY14" s="219">
        <f t="shared" ref="GY14" si="100">SUM(GY11:GZ13)</f>
        <v>1</v>
      </c>
      <c r="GZ14" s="220"/>
      <c r="HA14" s="219">
        <f t="shared" ref="HA14" si="101">SUM(HA11:HB13)</f>
        <v>1</v>
      </c>
      <c r="HB14" s="220"/>
      <c r="HC14" s="219">
        <f t="shared" ref="HC14" si="102">SUM(HC11:HD13)</f>
        <v>1</v>
      </c>
      <c r="HD14" s="220"/>
      <c r="HE14" s="219">
        <f t="shared" ref="HE14" si="103">SUM(HE11:HF13)</f>
        <v>1</v>
      </c>
      <c r="HF14" s="220"/>
      <c r="HG14" s="219">
        <f t="shared" ref="HG14" si="104">SUM(HG11:HH13)</f>
        <v>2</v>
      </c>
      <c r="HH14" s="220"/>
      <c r="HI14" s="219">
        <f t="shared" ref="HI14" si="105">SUM(HI11:HJ13)</f>
        <v>1</v>
      </c>
      <c r="HJ14" s="220"/>
      <c r="HK14" s="219">
        <f t="shared" ref="HK14" si="106">SUM(HK11:HL13)</f>
        <v>1</v>
      </c>
      <c r="HL14" s="220"/>
      <c r="HM14" s="187"/>
      <c r="HN14" s="99">
        <f>SUM(D14,V14,AV14,BV14,CV14,DV14,EV14,FV14,GV14)</f>
        <v>377</v>
      </c>
      <c r="HO14" s="215">
        <f>SUM(E14:HL14)</f>
        <v>740</v>
      </c>
      <c r="HP14" s="216"/>
      <c r="HQ14" s="4"/>
      <c r="HT14" s="46" t="s">
        <v>37</v>
      </c>
      <c r="HU14" s="46">
        <f>22.37/1000</f>
        <v>2.2370000000000001E-2</v>
      </c>
      <c r="HV14" s="46">
        <f>22.7/1000</f>
        <v>2.2699999999999998E-2</v>
      </c>
      <c r="HW14" s="46">
        <f>23.05/1000</f>
        <v>2.3050000000000001E-2</v>
      </c>
      <c r="HX14" s="46">
        <f>23.39/1000</f>
        <v>2.3390000000000001E-2</v>
      </c>
      <c r="HY14" s="46">
        <f>23.74/1000</f>
        <v>2.3739999999999997E-2</v>
      </c>
      <c r="HZ14" s="46">
        <f>24.1/1000</f>
        <v>2.41E-2</v>
      </c>
      <c r="IA14" s="46">
        <f t="shared" si="0"/>
        <v>2.4461499999999997E-2</v>
      </c>
      <c r="IB14" s="46">
        <f t="shared" si="0"/>
        <v>2.4828422499999996E-2</v>
      </c>
    </row>
    <row r="15" spans="1:236">
      <c r="B15" s="4" t="s">
        <v>32</v>
      </c>
      <c r="C15" s="4"/>
      <c r="D15" s="99">
        <f>D14</f>
        <v>12</v>
      </c>
      <c r="E15" s="221">
        <f>E14</f>
        <v>6</v>
      </c>
      <c r="F15" s="222"/>
      <c r="G15" s="221">
        <f>E15+G14</f>
        <v>6</v>
      </c>
      <c r="H15" s="222"/>
      <c r="I15" s="221">
        <f t="shared" ref="I15" si="107">G15+I14</f>
        <v>6</v>
      </c>
      <c r="J15" s="222"/>
      <c r="K15" s="221">
        <f t="shared" ref="K15" si="108">I15+K14</f>
        <v>6</v>
      </c>
      <c r="L15" s="222"/>
      <c r="M15" s="221">
        <f t="shared" ref="M15" si="109">K15+M14</f>
        <v>8</v>
      </c>
      <c r="N15" s="222"/>
      <c r="O15" s="221">
        <f t="shared" ref="O15" si="110">M15+O14</f>
        <v>8</v>
      </c>
      <c r="P15" s="222"/>
      <c r="Q15" s="221">
        <f t="shared" ref="Q15" si="111">O15+Q14</f>
        <v>10</v>
      </c>
      <c r="R15" s="222"/>
      <c r="S15" s="221">
        <f t="shared" ref="S15" si="112">Q15+S14</f>
        <v>10</v>
      </c>
      <c r="T15" s="222"/>
      <c r="U15" s="186"/>
      <c r="V15" s="99">
        <f>D15+V14</f>
        <v>31</v>
      </c>
      <c r="W15" s="221">
        <f>S15+W14</f>
        <v>12</v>
      </c>
      <c r="X15" s="223"/>
      <c r="Y15" s="221">
        <f t="shared" ref="Y15" si="113">W15+Y14</f>
        <v>12</v>
      </c>
      <c r="Z15" s="223"/>
      <c r="AA15" s="221">
        <f t="shared" ref="AA15" si="114">Y15+AA14</f>
        <v>14</v>
      </c>
      <c r="AB15" s="223"/>
      <c r="AC15" s="221">
        <f t="shared" ref="AC15" si="115">AA15+AC14</f>
        <v>14</v>
      </c>
      <c r="AD15" s="223"/>
      <c r="AE15" s="221">
        <f t="shared" ref="AE15" si="116">AC15+AE14</f>
        <v>19</v>
      </c>
      <c r="AF15" s="223"/>
      <c r="AG15" s="219">
        <f>AE15+AG14</f>
        <v>19</v>
      </c>
      <c r="AH15" s="220"/>
      <c r="AI15" s="219">
        <f t="shared" ref="AI15" si="117">AG15+AI14</f>
        <v>21</v>
      </c>
      <c r="AJ15" s="220"/>
      <c r="AK15" s="219">
        <f t="shared" ref="AK15" si="118">AI15+AK14</f>
        <v>23</v>
      </c>
      <c r="AL15" s="220"/>
      <c r="AM15" s="219">
        <f t="shared" ref="AM15" si="119">AK15+AM14</f>
        <v>25</v>
      </c>
      <c r="AN15" s="220"/>
      <c r="AO15" s="219">
        <f t="shared" ref="AO15" si="120">AM15+AO14</f>
        <v>27</v>
      </c>
      <c r="AP15" s="220"/>
      <c r="AQ15" s="219">
        <f t="shared" ref="AQ15" si="121">AO15+AQ14</f>
        <v>29</v>
      </c>
      <c r="AR15" s="220"/>
      <c r="AS15" s="219">
        <f t="shared" ref="AS15" si="122">AQ15+AS14</f>
        <v>29</v>
      </c>
      <c r="AT15" s="220"/>
      <c r="AU15" s="187"/>
      <c r="AV15" s="99">
        <f>V15+AV14</f>
        <v>53</v>
      </c>
      <c r="AW15" s="219">
        <f>AS15+AW14</f>
        <v>30.5</v>
      </c>
      <c r="AX15" s="220"/>
      <c r="AY15" s="219">
        <f t="shared" ref="AY15" si="123">AW15+AY14</f>
        <v>31.5</v>
      </c>
      <c r="AZ15" s="220"/>
      <c r="BA15" s="219">
        <f t="shared" ref="BA15" si="124">AY15+BA14</f>
        <v>32.5</v>
      </c>
      <c r="BB15" s="220"/>
      <c r="BC15" s="219">
        <f t="shared" ref="BC15" si="125">BA15+BC14</f>
        <v>35.5</v>
      </c>
      <c r="BD15" s="220"/>
      <c r="BE15" s="219">
        <f t="shared" ref="BE15" si="126">BC15+BE14</f>
        <v>38.5</v>
      </c>
      <c r="BF15" s="220"/>
      <c r="BG15" s="219">
        <f t="shared" ref="BG15" si="127">BE15+BG14</f>
        <v>39.5</v>
      </c>
      <c r="BH15" s="220"/>
      <c r="BI15" s="219">
        <f t="shared" ref="BI15" si="128">BG15+BI14</f>
        <v>40.5</v>
      </c>
      <c r="BJ15" s="220"/>
      <c r="BK15" s="219">
        <f t="shared" ref="BK15" si="129">BI15+BK14</f>
        <v>43</v>
      </c>
      <c r="BL15" s="220"/>
      <c r="BM15" s="219">
        <f t="shared" ref="BM15" si="130">BK15+BM14</f>
        <v>45.5</v>
      </c>
      <c r="BN15" s="220"/>
      <c r="BO15" s="219">
        <f t="shared" ref="BO15" si="131">BM15+BO14</f>
        <v>45.5</v>
      </c>
      <c r="BP15" s="220"/>
      <c r="BQ15" s="219">
        <f t="shared" ref="BQ15" si="132">BO15+BQ14</f>
        <v>48.5</v>
      </c>
      <c r="BR15" s="220"/>
      <c r="BS15" s="219">
        <f t="shared" ref="BS15" si="133">BQ15+BS14</f>
        <v>51</v>
      </c>
      <c r="BT15" s="220"/>
      <c r="BU15" s="187"/>
      <c r="BV15" s="99">
        <f>AV15+BV14</f>
        <v>106</v>
      </c>
      <c r="BW15" s="219">
        <f>BS15+BW14</f>
        <v>55</v>
      </c>
      <c r="BX15" s="220"/>
      <c r="BY15" s="219">
        <f t="shared" ref="BY15" si="134">BW15+BY14</f>
        <v>59</v>
      </c>
      <c r="BZ15" s="220"/>
      <c r="CA15" s="219">
        <f t="shared" ref="CA15" si="135">BY15+CA14</f>
        <v>63</v>
      </c>
      <c r="CB15" s="220"/>
      <c r="CC15" s="219">
        <f t="shared" ref="CC15" si="136">CA15+CC14</f>
        <v>67</v>
      </c>
      <c r="CD15" s="220"/>
      <c r="CE15" s="219">
        <f t="shared" ref="CE15" si="137">CC15+CE14</f>
        <v>71</v>
      </c>
      <c r="CF15" s="220"/>
      <c r="CG15" s="219">
        <f t="shared" ref="CG15" si="138">CE15+CG14</f>
        <v>77</v>
      </c>
      <c r="CH15" s="220"/>
      <c r="CI15" s="219">
        <f t="shared" ref="CI15" si="139">CG15+CI14</f>
        <v>81</v>
      </c>
      <c r="CJ15" s="220"/>
      <c r="CK15" s="219">
        <f t="shared" ref="CK15" si="140">CI15+CK14</f>
        <v>85</v>
      </c>
      <c r="CL15" s="220"/>
      <c r="CM15" s="219">
        <f t="shared" ref="CM15" si="141">CK15+CM14</f>
        <v>90</v>
      </c>
      <c r="CN15" s="220"/>
      <c r="CO15" s="219">
        <f t="shared" ref="CO15" si="142">CM15+CO14</f>
        <v>94</v>
      </c>
      <c r="CP15" s="220"/>
      <c r="CQ15" s="219">
        <f t="shared" ref="CQ15" si="143">CO15+CQ14</f>
        <v>98</v>
      </c>
      <c r="CR15" s="220"/>
      <c r="CS15" s="219">
        <f t="shared" ref="CS15" si="144">CQ15+CS14</f>
        <v>104</v>
      </c>
      <c r="CT15" s="220"/>
      <c r="CU15" s="187"/>
      <c r="CV15" s="99">
        <f>BV15+CV14</f>
        <v>175</v>
      </c>
      <c r="CW15" s="219">
        <f>CS15+CW14</f>
        <v>107</v>
      </c>
      <c r="CX15" s="220"/>
      <c r="CY15" s="219">
        <f t="shared" ref="CY15" si="145">CW15+CY14</f>
        <v>111</v>
      </c>
      <c r="CZ15" s="220"/>
      <c r="DA15" s="219">
        <f t="shared" ref="DA15" si="146">CY15+DA14</f>
        <v>116</v>
      </c>
      <c r="DB15" s="220"/>
      <c r="DC15" s="219">
        <f t="shared" ref="DC15" si="147">DA15+DC14</f>
        <v>123</v>
      </c>
      <c r="DD15" s="220"/>
      <c r="DE15" s="219">
        <f t="shared" ref="DE15" si="148">DC15+DE14</f>
        <v>128</v>
      </c>
      <c r="DF15" s="220"/>
      <c r="DG15" s="219">
        <f t="shared" ref="DG15" si="149">DE15+DG14</f>
        <v>136</v>
      </c>
      <c r="DH15" s="220"/>
      <c r="DI15" s="219">
        <f t="shared" ref="DI15" si="150">DG15+DI14</f>
        <v>141</v>
      </c>
      <c r="DJ15" s="220"/>
      <c r="DK15" s="219">
        <f t="shared" ref="DK15" si="151">DI15+DK14</f>
        <v>147</v>
      </c>
      <c r="DL15" s="220"/>
      <c r="DM15" s="219">
        <f t="shared" ref="DM15" si="152">DK15+DM14</f>
        <v>153</v>
      </c>
      <c r="DN15" s="220"/>
      <c r="DO15" s="219">
        <f t="shared" ref="DO15" si="153">DM15+DO14</f>
        <v>159</v>
      </c>
      <c r="DP15" s="220"/>
      <c r="DQ15" s="219">
        <f t="shared" ref="DQ15" si="154">DO15+DQ14</f>
        <v>165</v>
      </c>
      <c r="DR15" s="220"/>
      <c r="DS15" s="219">
        <f t="shared" ref="DS15" si="155">DQ15+DS14</f>
        <v>173</v>
      </c>
      <c r="DT15" s="220"/>
      <c r="DU15" s="187"/>
      <c r="DV15" s="99">
        <f>CV15+DV14</f>
        <v>249</v>
      </c>
      <c r="DW15" s="219">
        <f t="shared" ref="DW15" si="156">DS15+DW14</f>
        <v>178</v>
      </c>
      <c r="DX15" s="220"/>
      <c r="DY15" s="219">
        <f t="shared" ref="DY15" si="157">DW15+DY14</f>
        <v>184</v>
      </c>
      <c r="DZ15" s="220"/>
      <c r="EA15" s="219">
        <f t="shared" ref="EA15" si="158">DY15+EA14</f>
        <v>189</v>
      </c>
      <c r="EB15" s="220"/>
      <c r="EC15" s="219">
        <f t="shared" ref="EC15" si="159">EA15+EC14</f>
        <v>195</v>
      </c>
      <c r="ED15" s="220"/>
      <c r="EE15" s="219">
        <f t="shared" ref="EE15" si="160">EC15+EE14</f>
        <v>200</v>
      </c>
      <c r="EF15" s="220"/>
      <c r="EG15" s="219">
        <f t="shared" ref="EG15" si="161">EE15+EG14</f>
        <v>207</v>
      </c>
      <c r="EH15" s="220"/>
      <c r="EI15" s="219">
        <f t="shared" ref="EI15" si="162">EG15+EI14</f>
        <v>212</v>
      </c>
      <c r="EJ15" s="220"/>
      <c r="EK15" s="219">
        <f t="shared" ref="EK15" si="163">EI15+EK14</f>
        <v>218</v>
      </c>
      <c r="EL15" s="220"/>
      <c r="EM15" s="219">
        <f t="shared" ref="EM15" si="164">EK15+EM14</f>
        <v>225</v>
      </c>
      <c r="EN15" s="220"/>
      <c r="EO15" s="219">
        <f t="shared" ref="EO15" si="165">EM15+EO14</f>
        <v>233</v>
      </c>
      <c r="EP15" s="220"/>
      <c r="EQ15" s="219">
        <f t="shared" ref="EQ15" si="166">EO15+EQ14</f>
        <v>242</v>
      </c>
      <c r="ER15" s="220"/>
      <c r="ES15" s="219">
        <f t="shared" ref="ES15" si="167">EQ15+ES14</f>
        <v>247</v>
      </c>
      <c r="ET15" s="220"/>
      <c r="EU15" s="187"/>
      <c r="EV15" s="99">
        <f>DV15+EV14</f>
        <v>313</v>
      </c>
      <c r="EW15" s="219">
        <f t="shared" ref="EW15" si="168">ES15+EW14</f>
        <v>253</v>
      </c>
      <c r="EX15" s="220"/>
      <c r="EY15" s="219">
        <f t="shared" ref="EY15" si="169">EW15+EY14</f>
        <v>259</v>
      </c>
      <c r="EZ15" s="220"/>
      <c r="FA15" s="219">
        <f t="shared" ref="FA15" si="170">EY15+FA14</f>
        <v>266</v>
      </c>
      <c r="FB15" s="220"/>
      <c r="FC15" s="219">
        <f t="shared" ref="FC15" si="171">FA15+FC14</f>
        <v>272</v>
      </c>
      <c r="FD15" s="220"/>
      <c r="FE15" s="219">
        <f t="shared" ref="FE15" si="172">FC15+FE14</f>
        <v>277</v>
      </c>
      <c r="FF15" s="220"/>
      <c r="FG15" s="219">
        <f t="shared" ref="FG15" si="173">FE15+FG14</f>
        <v>282</v>
      </c>
      <c r="FH15" s="220"/>
      <c r="FI15" s="219">
        <f t="shared" ref="FI15" si="174">FG15+FI14</f>
        <v>287</v>
      </c>
      <c r="FJ15" s="220"/>
      <c r="FK15" s="219">
        <f t="shared" ref="FK15" si="175">FI15+FK14</f>
        <v>291</v>
      </c>
      <c r="FL15" s="220"/>
      <c r="FM15" s="219">
        <f t="shared" ref="FM15" si="176">FK15+FM14</f>
        <v>297</v>
      </c>
      <c r="FN15" s="220"/>
      <c r="FO15" s="219">
        <f t="shared" ref="FO15" si="177">FM15+FO14</f>
        <v>301</v>
      </c>
      <c r="FP15" s="220"/>
      <c r="FQ15" s="219">
        <f t="shared" ref="FQ15" si="178">FO15+FQ14</f>
        <v>306</v>
      </c>
      <c r="FR15" s="220"/>
      <c r="FS15" s="219">
        <f t="shared" ref="FS15" si="179">FQ15+FS14</f>
        <v>311</v>
      </c>
      <c r="FT15" s="220"/>
      <c r="FU15" s="187"/>
      <c r="FV15" s="99">
        <f>EV15+FV14</f>
        <v>366</v>
      </c>
      <c r="FW15" s="219">
        <f>FS15+FW14</f>
        <v>315</v>
      </c>
      <c r="FX15" s="220"/>
      <c r="FY15" s="219">
        <f t="shared" ref="FY15" si="180">FW15+FY14</f>
        <v>319</v>
      </c>
      <c r="FZ15" s="220"/>
      <c r="GA15" s="219">
        <f t="shared" ref="GA15" si="181">FY15+GA14</f>
        <v>325</v>
      </c>
      <c r="GB15" s="220"/>
      <c r="GC15" s="219">
        <f t="shared" ref="GC15" si="182">GA15+GC14</f>
        <v>329</v>
      </c>
      <c r="GD15" s="220"/>
      <c r="GE15" s="219">
        <f t="shared" ref="GE15" si="183">GC15+GE14</f>
        <v>335</v>
      </c>
      <c r="GF15" s="220"/>
      <c r="GG15" s="219">
        <f t="shared" ref="GG15" si="184">GE15+GG14</f>
        <v>340</v>
      </c>
      <c r="GH15" s="220"/>
      <c r="GI15" s="219">
        <f t="shared" ref="GI15" si="185">GG15+GI14</f>
        <v>345</v>
      </c>
      <c r="GJ15" s="220"/>
      <c r="GK15" s="219">
        <f t="shared" ref="GK15" si="186">GI15+GK14</f>
        <v>348</v>
      </c>
      <c r="GL15" s="220"/>
      <c r="GM15" s="219">
        <f t="shared" ref="GM15" si="187">GK15+GM14</f>
        <v>352</v>
      </c>
      <c r="GN15" s="220"/>
      <c r="GO15" s="219">
        <f t="shared" ref="GO15" si="188">GM15+GO14</f>
        <v>355</v>
      </c>
      <c r="GP15" s="220"/>
      <c r="GQ15" s="219">
        <f t="shared" ref="GQ15" si="189">GO15+GQ14</f>
        <v>359</v>
      </c>
      <c r="GR15" s="220"/>
      <c r="GS15" s="219">
        <f t="shared" ref="GS15" si="190">GQ15+GS14</f>
        <v>364</v>
      </c>
      <c r="GT15" s="220"/>
      <c r="GU15" s="187"/>
      <c r="GV15" s="99">
        <f>FV15+GV14</f>
        <v>377</v>
      </c>
      <c r="GW15" s="219">
        <f>GS15+GW14</f>
        <v>367</v>
      </c>
      <c r="GX15" s="220"/>
      <c r="GY15" s="219">
        <f t="shared" ref="GY15" si="191">GW15+GY14</f>
        <v>368</v>
      </c>
      <c r="GZ15" s="220"/>
      <c r="HA15" s="219">
        <f t="shared" ref="HA15" si="192">GY15+HA14</f>
        <v>369</v>
      </c>
      <c r="HB15" s="220"/>
      <c r="HC15" s="219">
        <f t="shared" ref="HC15" si="193">HA15+HC14</f>
        <v>370</v>
      </c>
      <c r="HD15" s="220"/>
      <c r="HE15" s="219">
        <f t="shared" ref="HE15" si="194">HC15+HE14</f>
        <v>371</v>
      </c>
      <c r="HF15" s="220"/>
      <c r="HG15" s="219">
        <f t="shared" ref="HG15" si="195">HE15+HG14</f>
        <v>373</v>
      </c>
      <c r="HH15" s="220"/>
      <c r="HI15" s="219">
        <f t="shared" ref="HI15" si="196">HG15+HI14</f>
        <v>374</v>
      </c>
      <c r="HJ15" s="220"/>
      <c r="HK15" s="219">
        <f t="shared" ref="HK15" si="197">HI15+HK14</f>
        <v>375</v>
      </c>
      <c r="HL15" s="220"/>
      <c r="HM15" s="187"/>
      <c r="HN15" s="101"/>
      <c r="HO15" s="226">
        <f>HK15</f>
        <v>375</v>
      </c>
      <c r="HP15" s="216"/>
      <c r="HQ15" s="4"/>
      <c r="HT15" s="46" t="s">
        <v>38</v>
      </c>
      <c r="HU15" s="46">
        <f>19.1/1000</f>
        <v>1.9100000000000002E-2</v>
      </c>
      <c r="HV15" s="46">
        <f>19.39/1000</f>
        <v>1.9390000000000001E-2</v>
      </c>
      <c r="HW15" s="46">
        <f>19.68/1000</f>
        <v>1.968E-2</v>
      </c>
      <c r="HX15" s="46">
        <f>19.97/1000</f>
        <v>1.9969999999999998E-2</v>
      </c>
      <c r="HY15" s="46">
        <f>20.27/1000</f>
        <v>2.027E-2</v>
      </c>
      <c r="HZ15" s="46">
        <f>20.58/1000</f>
        <v>2.0579999999999998E-2</v>
      </c>
      <c r="IA15" s="46">
        <f t="shared" si="0"/>
        <v>2.0888699999999996E-2</v>
      </c>
      <c r="IB15" s="46">
        <f t="shared" si="0"/>
        <v>2.1202030499999993E-2</v>
      </c>
    </row>
    <row r="16" spans="1:236">
      <c r="D16" s="50">
        <f>D14+V14/2</f>
        <v>21.5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"/>
      <c r="AF16" s="5"/>
      <c r="AG16" s="5"/>
      <c r="AH16" s="76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0">
        <f>V14/2+AV14+BV14+CV14/2</f>
        <v>119</v>
      </c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70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0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0"/>
      <c r="CW16" s="5"/>
      <c r="CX16" s="5"/>
      <c r="CY16" s="5"/>
      <c r="CZ16" s="76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0">
        <f>CV14/2+DV14+EV14+FV14/2</f>
        <v>199</v>
      </c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0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0">
        <f>FV14/2+GV14</f>
        <v>37.5</v>
      </c>
      <c r="FW16" s="5"/>
      <c r="FX16" s="5"/>
      <c r="FY16" s="5"/>
      <c r="FZ16" s="5"/>
      <c r="GA16" s="5"/>
      <c r="GB16" s="76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0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0"/>
    </row>
    <row r="17" spans="1:238" ht="30">
      <c r="B17" s="47" t="s">
        <v>6</v>
      </c>
      <c r="C17" s="47"/>
      <c r="D17" s="50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129"/>
      <c r="AF17" s="129"/>
      <c r="AG17" s="129"/>
      <c r="AH17" s="76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0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70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0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 t="s">
        <v>132</v>
      </c>
      <c r="CV17" s="50"/>
      <c r="CW17" s="5"/>
      <c r="CX17" s="5"/>
      <c r="CY17" s="5"/>
      <c r="CZ17" s="76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0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0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0"/>
      <c r="FW17" s="5"/>
      <c r="FX17" s="5"/>
      <c r="FY17" s="5"/>
      <c r="FZ17" s="5"/>
      <c r="GA17" s="5"/>
      <c r="GB17" s="76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0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0"/>
    </row>
    <row r="18" spans="1:238">
      <c r="D18" s="50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"/>
      <c r="AF18" s="5"/>
      <c r="AG18" s="5"/>
      <c r="AH18" s="76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0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70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0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0"/>
      <c r="CW18" s="5"/>
      <c r="CX18" s="5"/>
      <c r="CY18" s="5"/>
      <c r="CZ18" s="76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0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0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0"/>
      <c r="FW18" s="5"/>
      <c r="FX18" s="5"/>
      <c r="FY18" s="5"/>
      <c r="FZ18" s="5"/>
      <c r="GA18" s="5"/>
      <c r="GB18" s="76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0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0"/>
    </row>
    <row r="19" spans="1:238" ht="45" customHeight="1">
      <c r="B19" s="12"/>
      <c r="C19" s="12"/>
      <c r="D19" s="102">
        <v>2016</v>
      </c>
      <c r="E19" s="224">
        <v>42491</v>
      </c>
      <c r="F19" s="225"/>
      <c r="G19" s="224">
        <v>42522</v>
      </c>
      <c r="H19" s="225"/>
      <c r="I19" s="224">
        <v>42552</v>
      </c>
      <c r="J19" s="225"/>
      <c r="K19" s="224">
        <v>42583</v>
      </c>
      <c r="L19" s="225"/>
      <c r="M19" s="224">
        <v>42614</v>
      </c>
      <c r="N19" s="225"/>
      <c r="O19" s="224">
        <v>42644</v>
      </c>
      <c r="P19" s="225"/>
      <c r="Q19" s="224">
        <v>42675</v>
      </c>
      <c r="R19" s="225"/>
      <c r="S19" s="224">
        <v>42705</v>
      </c>
      <c r="T19" s="225"/>
      <c r="U19" s="107"/>
      <c r="V19" s="102">
        <v>2017</v>
      </c>
      <c r="W19" s="224">
        <v>42736</v>
      </c>
      <c r="X19" s="225"/>
      <c r="Y19" s="224">
        <v>42767</v>
      </c>
      <c r="Z19" s="225"/>
      <c r="AA19" s="224">
        <v>42795</v>
      </c>
      <c r="AB19" s="225"/>
      <c r="AC19" s="224">
        <v>42826</v>
      </c>
      <c r="AD19" s="225"/>
      <c r="AE19" s="224">
        <v>42856</v>
      </c>
      <c r="AF19" s="225"/>
      <c r="AG19" s="224">
        <v>42887</v>
      </c>
      <c r="AH19" s="225"/>
      <c r="AI19" s="224">
        <v>42917</v>
      </c>
      <c r="AJ19" s="225"/>
      <c r="AK19" s="224">
        <v>42948</v>
      </c>
      <c r="AL19" s="225"/>
      <c r="AM19" s="224">
        <v>42979</v>
      </c>
      <c r="AN19" s="225"/>
      <c r="AO19" s="224">
        <v>43009</v>
      </c>
      <c r="AP19" s="225"/>
      <c r="AQ19" s="224">
        <v>43040</v>
      </c>
      <c r="AR19" s="225"/>
      <c r="AS19" s="224">
        <v>43070</v>
      </c>
      <c r="AT19" s="225"/>
      <c r="AU19" s="107"/>
      <c r="AV19" s="102">
        <v>2018</v>
      </c>
      <c r="AW19" s="224">
        <v>43101</v>
      </c>
      <c r="AX19" s="225"/>
      <c r="AY19" s="224">
        <v>43132</v>
      </c>
      <c r="AZ19" s="225"/>
      <c r="BA19" s="224">
        <v>43160</v>
      </c>
      <c r="BB19" s="225"/>
      <c r="BC19" s="224">
        <v>43191</v>
      </c>
      <c r="BD19" s="225"/>
      <c r="BE19" s="224">
        <v>43221</v>
      </c>
      <c r="BF19" s="225"/>
      <c r="BG19" s="224">
        <v>43252</v>
      </c>
      <c r="BH19" s="225"/>
      <c r="BI19" s="224">
        <v>43282</v>
      </c>
      <c r="BJ19" s="225"/>
      <c r="BK19" s="224">
        <v>43313</v>
      </c>
      <c r="BL19" s="225"/>
      <c r="BM19" s="224">
        <v>43344</v>
      </c>
      <c r="BN19" s="225"/>
      <c r="BO19" s="224">
        <v>43374</v>
      </c>
      <c r="BP19" s="225"/>
      <c r="BQ19" s="224">
        <v>43405</v>
      </c>
      <c r="BR19" s="225"/>
      <c r="BS19" s="224">
        <v>43435</v>
      </c>
      <c r="BT19" s="225"/>
      <c r="BU19" s="107"/>
      <c r="BV19" s="102">
        <v>2019</v>
      </c>
      <c r="BW19" s="224">
        <v>43466</v>
      </c>
      <c r="BX19" s="225"/>
      <c r="BY19" s="224">
        <v>43497</v>
      </c>
      <c r="BZ19" s="225"/>
      <c r="CA19" s="224">
        <v>43525</v>
      </c>
      <c r="CB19" s="225"/>
      <c r="CC19" s="224">
        <v>43556</v>
      </c>
      <c r="CD19" s="225"/>
      <c r="CE19" s="224">
        <v>43586</v>
      </c>
      <c r="CF19" s="225"/>
      <c r="CG19" s="224">
        <v>43617</v>
      </c>
      <c r="CH19" s="225"/>
      <c r="CI19" s="224">
        <v>43647</v>
      </c>
      <c r="CJ19" s="225"/>
      <c r="CK19" s="224">
        <v>43678</v>
      </c>
      <c r="CL19" s="225"/>
      <c r="CM19" s="224">
        <v>43709</v>
      </c>
      <c r="CN19" s="225"/>
      <c r="CO19" s="224">
        <v>43739</v>
      </c>
      <c r="CP19" s="225"/>
      <c r="CQ19" s="224">
        <v>43770</v>
      </c>
      <c r="CR19" s="225"/>
      <c r="CS19" s="224">
        <v>43800</v>
      </c>
      <c r="CT19" s="225"/>
      <c r="CU19" s="107"/>
      <c r="CV19" s="102">
        <v>2020</v>
      </c>
      <c r="CW19" s="224">
        <v>43831</v>
      </c>
      <c r="CX19" s="225"/>
      <c r="CY19" s="224">
        <v>43862</v>
      </c>
      <c r="CZ19" s="225"/>
      <c r="DA19" s="224">
        <v>43891</v>
      </c>
      <c r="DB19" s="225"/>
      <c r="DC19" s="224">
        <v>43922</v>
      </c>
      <c r="DD19" s="225"/>
      <c r="DE19" s="224">
        <v>43952</v>
      </c>
      <c r="DF19" s="225"/>
      <c r="DG19" s="224">
        <v>43983</v>
      </c>
      <c r="DH19" s="225"/>
      <c r="DI19" s="224">
        <v>44013</v>
      </c>
      <c r="DJ19" s="225"/>
      <c r="DK19" s="224">
        <v>44044</v>
      </c>
      <c r="DL19" s="225"/>
      <c r="DM19" s="224">
        <v>44075</v>
      </c>
      <c r="DN19" s="225"/>
      <c r="DO19" s="224">
        <v>44105</v>
      </c>
      <c r="DP19" s="225"/>
      <c r="DQ19" s="224">
        <v>44136</v>
      </c>
      <c r="DR19" s="225"/>
      <c r="DS19" s="224">
        <v>44166</v>
      </c>
      <c r="DT19" s="225"/>
      <c r="DU19" s="107"/>
      <c r="DV19" s="102">
        <v>2021</v>
      </c>
      <c r="DW19" s="224">
        <v>44197</v>
      </c>
      <c r="DX19" s="225"/>
      <c r="DY19" s="224">
        <v>44228</v>
      </c>
      <c r="DZ19" s="225"/>
      <c r="EA19" s="224">
        <v>44256</v>
      </c>
      <c r="EB19" s="225"/>
      <c r="EC19" s="224">
        <v>44287</v>
      </c>
      <c r="ED19" s="225"/>
      <c r="EE19" s="224">
        <v>44317</v>
      </c>
      <c r="EF19" s="225"/>
      <c r="EG19" s="224">
        <v>44348</v>
      </c>
      <c r="EH19" s="225"/>
      <c r="EI19" s="224">
        <v>44378</v>
      </c>
      <c r="EJ19" s="225"/>
      <c r="EK19" s="224">
        <v>44409</v>
      </c>
      <c r="EL19" s="225"/>
      <c r="EM19" s="224">
        <v>44440</v>
      </c>
      <c r="EN19" s="225"/>
      <c r="EO19" s="224">
        <v>44470</v>
      </c>
      <c r="EP19" s="225"/>
      <c r="EQ19" s="224">
        <v>44501</v>
      </c>
      <c r="ER19" s="225"/>
      <c r="ES19" s="224">
        <v>44531</v>
      </c>
      <c r="ET19" s="225"/>
      <c r="EU19" s="107"/>
      <c r="EV19" s="102">
        <v>2022</v>
      </c>
      <c r="EW19" s="224">
        <v>44562</v>
      </c>
      <c r="EX19" s="225"/>
      <c r="EY19" s="224">
        <v>44593</v>
      </c>
      <c r="EZ19" s="225"/>
      <c r="FA19" s="224">
        <v>44621</v>
      </c>
      <c r="FB19" s="225"/>
      <c r="FC19" s="224">
        <v>44652</v>
      </c>
      <c r="FD19" s="225"/>
      <c r="FE19" s="224">
        <v>44682</v>
      </c>
      <c r="FF19" s="225"/>
      <c r="FG19" s="224">
        <v>44713</v>
      </c>
      <c r="FH19" s="225"/>
      <c r="FI19" s="224">
        <v>44743</v>
      </c>
      <c r="FJ19" s="225"/>
      <c r="FK19" s="224">
        <v>44774</v>
      </c>
      <c r="FL19" s="225"/>
      <c r="FM19" s="224">
        <v>44805</v>
      </c>
      <c r="FN19" s="225"/>
      <c r="FO19" s="224">
        <v>44835</v>
      </c>
      <c r="FP19" s="225"/>
      <c r="FQ19" s="224">
        <v>44866</v>
      </c>
      <c r="FR19" s="225"/>
      <c r="FS19" s="224">
        <v>44896</v>
      </c>
      <c r="FT19" s="225"/>
      <c r="FU19" s="107"/>
      <c r="FV19" s="102">
        <v>2023</v>
      </c>
      <c r="FW19" s="224">
        <v>44927</v>
      </c>
      <c r="FX19" s="225"/>
      <c r="FY19" s="224">
        <v>44958</v>
      </c>
      <c r="FZ19" s="225"/>
      <c r="GA19" s="224">
        <v>44986</v>
      </c>
      <c r="GB19" s="225"/>
      <c r="GC19" s="224">
        <v>45017</v>
      </c>
      <c r="GD19" s="225"/>
      <c r="GE19" s="224">
        <v>45047</v>
      </c>
      <c r="GF19" s="225"/>
      <c r="GG19" s="224">
        <v>45078</v>
      </c>
      <c r="GH19" s="225"/>
      <c r="GI19" s="224">
        <v>45108</v>
      </c>
      <c r="GJ19" s="225"/>
      <c r="GK19" s="224">
        <v>45139</v>
      </c>
      <c r="GL19" s="225"/>
      <c r="GM19" s="224">
        <v>45170</v>
      </c>
      <c r="GN19" s="225"/>
      <c r="GO19" s="224">
        <v>45200</v>
      </c>
      <c r="GP19" s="225"/>
      <c r="GQ19" s="224">
        <v>45231</v>
      </c>
      <c r="GR19" s="225"/>
      <c r="GS19" s="224">
        <v>45261</v>
      </c>
      <c r="GT19" s="225"/>
      <c r="GU19" s="107"/>
      <c r="GV19" s="102">
        <v>2024</v>
      </c>
      <c r="GW19" s="224">
        <v>45292</v>
      </c>
      <c r="GX19" s="225"/>
      <c r="GY19" s="224">
        <v>45323</v>
      </c>
      <c r="GZ19" s="225"/>
      <c r="HA19" s="224">
        <v>45352</v>
      </c>
      <c r="HB19" s="225"/>
      <c r="HC19" s="224">
        <v>45383</v>
      </c>
      <c r="HD19" s="225"/>
      <c r="HE19" s="224">
        <v>45413</v>
      </c>
      <c r="HF19" s="225"/>
      <c r="HG19" s="224">
        <v>45444</v>
      </c>
      <c r="HH19" s="225"/>
      <c r="HI19" s="224">
        <v>45474</v>
      </c>
      <c r="HJ19" s="225"/>
      <c r="HK19" s="224">
        <v>45505</v>
      </c>
      <c r="HL19" s="225"/>
      <c r="HM19" s="107"/>
      <c r="HN19" s="59" t="s">
        <v>121</v>
      </c>
      <c r="HO19" s="13" t="s">
        <v>1</v>
      </c>
      <c r="HP19" s="13" t="s">
        <v>2</v>
      </c>
      <c r="HQ19" s="13" t="s">
        <v>131</v>
      </c>
      <c r="HU19" s="46" t="s">
        <v>31</v>
      </c>
    </row>
    <row r="20" spans="1:238" ht="30">
      <c r="B20" s="13" t="s">
        <v>0</v>
      </c>
      <c r="C20" s="13" t="s">
        <v>23</v>
      </c>
      <c r="D20" s="102" t="s">
        <v>125</v>
      </c>
      <c r="E20" s="59" t="s">
        <v>3</v>
      </c>
      <c r="F20" s="64" t="s">
        <v>4</v>
      </c>
      <c r="G20" s="59" t="s">
        <v>3</v>
      </c>
      <c r="H20" s="64" t="s">
        <v>4</v>
      </c>
      <c r="I20" s="59" t="s">
        <v>3</v>
      </c>
      <c r="J20" s="64" t="s">
        <v>4</v>
      </c>
      <c r="K20" s="59" t="s">
        <v>3</v>
      </c>
      <c r="L20" s="64" t="s">
        <v>4</v>
      </c>
      <c r="M20" s="59" t="s">
        <v>3</v>
      </c>
      <c r="N20" s="64" t="s">
        <v>4</v>
      </c>
      <c r="O20" s="59" t="s">
        <v>3</v>
      </c>
      <c r="P20" s="64" t="s">
        <v>4</v>
      </c>
      <c r="Q20" s="59" t="s">
        <v>3</v>
      </c>
      <c r="R20" s="64" t="s">
        <v>4</v>
      </c>
      <c r="S20" s="59" t="s">
        <v>3</v>
      </c>
      <c r="T20" s="64" t="s">
        <v>4</v>
      </c>
      <c r="U20" s="64" t="s">
        <v>126</v>
      </c>
      <c r="V20" s="102"/>
      <c r="W20" s="59" t="s">
        <v>3</v>
      </c>
      <c r="X20" s="64" t="s">
        <v>4</v>
      </c>
      <c r="Y20" s="59" t="s">
        <v>3</v>
      </c>
      <c r="Z20" s="64" t="s">
        <v>4</v>
      </c>
      <c r="AA20" s="59" t="s">
        <v>3</v>
      </c>
      <c r="AB20" s="64" t="s">
        <v>4</v>
      </c>
      <c r="AC20" s="59" t="s">
        <v>3</v>
      </c>
      <c r="AD20" s="64" t="s">
        <v>4</v>
      </c>
      <c r="AE20" s="13" t="s">
        <v>3</v>
      </c>
      <c r="AF20" s="13" t="s">
        <v>4</v>
      </c>
      <c r="AG20" s="13" t="s">
        <v>3</v>
      </c>
      <c r="AH20" s="71" t="s">
        <v>4</v>
      </c>
      <c r="AI20" s="65" t="s">
        <v>3</v>
      </c>
      <c r="AJ20" s="13" t="s">
        <v>4</v>
      </c>
      <c r="AK20" s="13" t="s">
        <v>3</v>
      </c>
      <c r="AL20" s="13" t="s">
        <v>4</v>
      </c>
      <c r="AM20" s="13" t="s">
        <v>3</v>
      </c>
      <c r="AN20" s="13" t="s">
        <v>4</v>
      </c>
      <c r="AO20" s="13" t="s">
        <v>3</v>
      </c>
      <c r="AP20" s="13" t="s">
        <v>4</v>
      </c>
      <c r="AQ20" s="13" t="s">
        <v>3</v>
      </c>
      <c r="AR20" s="13" t="s">
        <v>4</v>
      </c>
      <c r="AS20" s="13" t="s">
        <v>3</v>
      </c>
      <c r="AT20" s="13" t="s">
        <v>4</v>
      </c>
      <c r="AU20" s="108"/>
      <c r="AV20" s="102"/>
      <c r="AW20" s="13" t="s">
        <v>3</v>
      </c>
      <c r="AX20" s="13" t="s">
        <v>4</v>
      </c>
      <c r="AY20" s="13" t="s">
        <v>3</v>
      </c>
      <c r="AZ20" s="13" t="s">
        <v>4</v>
      </c>
      <c r="BA20" s="13" t="s">
        <v>3</v>
      </c>
      <c r="BB20" s="13" t="s">
        <v>4</v>
      </c>
      <c r="BC20" s="13" t="s">
        <v>3</v>
      </c>
      <c r="BD20" s="13" t="s">
        <v>4</v>
      </c>
      <c r="BE20" s="13" t="s">
        <v>3</v>
      </c>
      <c r="BF20" s="13" t="s">
        <v>4</v>
      </c>
      <c r="BG20" s="13" t="s">
        <v>3</v>
      </c>
      <c r="BH20" s="13" t="s">
        <v>4</v>
      </c>
      <c r="BI20" s="65" t="s">
        <v>3</v>
      </c>
      <c r="BJ20" s="13" t="s">
        <v>4</v>
      </c>
      <c r="BK20" s="13" t="s">
        <v>3</v>
      </c>
      <c r="BL20" s="13" t="s">
        <v>4</v>
      </c>
      <c r="BM20" s="13" t="s">
        <v>3</v>
      </c>
      <c r="BN20" s="13" t="s">
        <v>4</v>
      </c>
      <c r="BO20" s="13" t="s">
        <v>3</v>
      </c>
      <c r="BP20" s="13" t="s">
        <v>4</v>
      </c>
      <c r="BQ20" s="13" t="s">
        <v>3</v>
      </c>
      <c r="BR20" s="13" t="s">
        <v>4</v>
      </c>
      <c r="BS20" s="13" t="s">
        <v>3</v>
      </c>
      <c r="BT20" s="13" t="s">
        <v>4</v>
      </c>
      <c r="BU20" s="108"/>
      <c r="BV20" s="102"/>
      <c r="BW20" s="13" t="s">
        <v>3</v>
      </c>
      <c r="BX20" s="13" t="s">
        <v>4</v>
      </c>
      <c r="BY20" s="13" t="s">
        <v>3</v>
      </c>
      <c r="BZ20" s="13" t="s">
        <v>4</v>
      </c>
      <c r="CA20" s="13" t="s">
        <v>3</v>
      </c>
      <c r="CB20" s="13" t="s">
        <v>4</v>
      </c>
      <c r="CC20" s="13" t="s">
        <v>3</v>
      </c>
      <c r="CD20" s="13" t="s">
        <v>4</v>
      </c>
      <c r="CE20" s="13" t="s">
        <v>3</v>
      </c>
      <c r="CF20" s="13" t="s">
        <v>4</v>
      </c>
      <c r="CG20" s="13" t="s">
        <v>3</v>
      </c>
      <c r="CH20" s="13" t="s">
        <v>4</v>
      </c>
      <c r="CI20" s="13" t="s">
        <v>3</v>
      </c>
      <c r="CJ20" s="13" t="s">
        <v>4</v>
      </c>
      <c r="CK20" s="13" t="s">
        <v>3</v>
      </c>
      <c r="CL20" s="13" t="s">
        <v>4</v>
      </c>
      <c r="CM20" s="13" t="s">
        <v>3</v>
      </c>
      <c r="CN20" s="13" t="s">
        <v>4</v>
      </c>
      <c r="CO20" s="13" t="s">
        <v>3</v>
      </c>
      <c r="CP20" s="13" t="s">
        <v>4</v>
      </c>
      <c r="CQ20" s="13" t="s">
        <v>3</v>
      </c>
      <c r="CR20" s="13" t="s">
        <v>4</v>
      </c>
      <c r="CS20" s="13" t="s">
        <v>3</v>
      </c>
      <c r="CT20" s="13" t="s">
        <v>4</v>
      </c>
      <c r="CU20" s="108"/>
      <c r="CV20" s="102"/>
      <c r="CW20" s="13" t="s">
        <v>3</v>
      </c>
      <c r="CX20" s="13" t="s">
        <v>4</v>
      </c>
      <c r="CY20" s="13" t="s">
        <v>3</v>
      </c>
      <c r="CZ20" s="71" t="s">
        <v>4</v>
      </c>
      <c r="DA20" s="65" t="s">
        <v>3</v>
      </c>
      <c r="DB20" s="13" t="s">
        <v>4</v>
      </c>
      <c r="DC20" s="13" t="s">
        <v>3</v>
      </c>
      <c r="DD20" s="13" t="s">
        <v>4</v>
      </c>
      <c r="DE20" s="13" t="s">
        <v>3</v>
      </c>
      <c r="DF20" s="13" t="s">
        <v>4</v>
      </c>
      <c r="DG20" s="13" t="s">
        <v>3</v>
      </c>
      <c r="DH20" s="13" t="s">
        <v>4</v>
      </c>
      <c r="DI20" s="13" t="s">
        <v>3</v>
      </c>
      <c r="DJ20" s="13" t="s">
        <v>4</v>
      </c>
      <c r="DK20" s="13" t="s">
        <v>3</v>
      </c>
      <c r="DL20" s="13" t="s">
        <v>4</v>
      </c>
      <c r="DM20" s="13" t="s">
        <v>3</v>
      </c>
      <c r="DN20" s="13" t="s">
        <v>4</v>
      </c>
      <c r="DO20" s="13" t="s">
        <v>3</v>
      </c>
      <c r="DP20" s="13" t="s">
        <v>4</v>
      </c>
      <c r="DQ20" s="13" t="s">
        <v>3</v>
      </c>
      <c r="DR20" s="13" t="s">
        <v>4</v>
      </c>
      <c r="DS20" s="13" t="s">
        <v>3</v>
      </c>
      <c r="DT20" s="13" t="s">
        <v>4</v>
      </c>
      <c r="DU20" s="108"/>
      <c r="DV20" s="102"/>
      <c r="DW20" s="13" t="s">
        <v>3</v>
      </c>
      <c r="DX20" s="13" t="s">
        <v>4</v>
      </c>
      <c r="DY20" s="13" t="s">
        <v>3</v>
      </c>
      <c r="DZ20" s="13" t="s">
        <v>4</v>
      </c>
      <c r="EA20" s="13" t="s">
        <v>3</v>
      </c>
      <c r="EB20" s="13" t="s">
        <v>4</v>
      </c>
      <c r="EC20" s="13" t="s">
        <v>3</v>
      </c>
      <c r="ED20" s="13" t="s">
        <v>4</v>
      </c>
      <c r="EE20" s="13" t="s">
        <v>3</v>
      </c>
      <c r="EF20" s="13" t="s">
        <v>4</v>
      </c>
      <c r="EG20" s="13" t="s">
        <v>3</v>
      </c>
      <c r="EH20" s="13" t="s">
        <v>4</v>
      </c>
      <c r="EI20" s="13" t="s">
        <v>3</v>
      </c>
      <c r="EJ20" s="13" t="s">
        <v>4</v>
      </c>
      <c r="EK20" s="13" t="s">
        <v>3</v>
      </c>
      <c r="EL20" s="13" t="s">
        <v>4</v>
      </c>
      <c r="EM20" s="13" t="s">
        <v>3</v>
      </c>
      <c r="EN20" s="13" t="s">
        <v>4</v>
      </c>
      <c r="EO20" s="13" t="s">
        <v>3</v>
      </c>
      <c r="EP20" s="13" t="s">
        <v>4</v>
      </c>
      <c r="EQ20" s="13" t="s">
        <v>3</v>
      </c>
      <c r="ER20" s="13" t="s">
        <v>4</v>
      </c>
      <c r="ES20" s="13" t="s">
        <v>3</v>
      </c>
      <c r="ET20" s="13" t="s">
        <v>4</v>
      </c>
      <c r="EU20" s="108"/>
      <c r="EV20" s="102"/>
      <c r="EW20" s="13" t="s">
        <v>3</v>
      </c>
      <c r="EX20" s="13" t="s">
        <v>4</v>
      </c>
      <c r="EY20" s="13" t="s">
        <v>3</v>
      </c>
      <c r="EZ20" s="13" t="s">
        <v>4</v>
      </c>
      <c r="FA20" s="13" t="s">
        <v>3</v>
      </c>
      <c r="FB20" s="13" t="s">
        <v>4</v>
      </c>
      <c r="FC20" s="13" t="s">
        <v>3</v>
      </c>
      <c r="FD20" s="13" t="s">
        <v>4</v>
      </c>
      <c r="FE20" s="13" t="s">
        <v>3</v>
      </c>
      <c r="FF20" s="13" t="s">
        <v>4</v>
      </c>
      <c r="FG20" s="13" t="s">
        <v>3</v>
      </c>
      <c r="FH20" s="13" t="s">
        <v>4</v>
      </c>
      <c r="FI20" s="13" t="s">
        <v>3</v>
      </c>
      <c r="FJ20" s="13" t="s">
        <v>4</v>
      </c>
      <c r="FK20" s="13" t="s">
        <v>3</v>
      </c>
      <c r="FL20" s="13" t="s">
        <v>4</v>
      </c>
      <c r="FM20" s="13" t="s">
        <v>3</v>
      </c>
      <c r="FN20" s="13" t="s">
        <v>4</v>
      </c>
      <c r="FO20" s="13" t="s">
        <v>3</v>
      </c>
      <c r="FP20" s="13" t="s">
        <v>4</v>
      </c>
      <c r="FQ20" s="13" t="s">
        <v>3</v>
      </c>
      <c r="FR20" s="13" t="s">
        <v>4</v>
      </c>
      <c r="FS20" s="13" t="s">
        <v>3</v>
      </c>
      <c r="FT20" s="13" t="s">
        <v>4</v>
      </c>
      <c r="FU20" s="108"/>
      <c r="FV20" s="102"/>
      <c r="FW20" s="13" t="s">
        <v>3</v>
      </c>
      <c r="FX20" s="13" t="s">
        <v>4</v>
      </c>
      <c r="FY20" s="13" t="s">
        <v>3</v>
      </c>
      <c r="FZ20" s="13" t="s">
        <v>4</v>
      </c>
      <c r="GA20" s="13" t="s">
        <v>3</v>
      </c>
      <c r="GB20" s="71" t="s">
        <v>4</v>
      </c>
      <c r="GC20" s="65" t="s">
        <v>3</v>
      </c>
      <c r="GD20" s="13" t="s">
        <v>4</v>
      </c>
      <c r="GE20" s="13" t="s">
        <v>3</v>
      </c>
      <c r="GF20" s="13" t="s">
        <v>4</v>
      </c>
      <c r="GG20" s="13" t="s">
        <v>3</v>
      </c>
      <c r="GH20" s="13" t="s">
        <v>4</v>
      </c>
      <c r="GI20" s="13" t="s">
        <v>3</v>
      </c>
      <c r="GJ20" s="13" t="s">
        <v>4</v>
      </c>
      <c r="GK20" s="13" t="s">
        <v>3</v>
      </c>
      <c r="GL20" s="13" t="s">
        <v>4</v>
      </c>
      <c r="GM20" s="13" t="s">
        <v>3</v>
      </c>
      <c r="GN20" s="13" t="s">
        <v>4</v>
      </c>
      <c r="GO20" s="13" t="s">
        <v>3</v>
      </c>
      <c r="GP20" s="13" t="s">
        <v>4</v>
      </c>
      <c r="GQ20" s="13" t="s">
        <v>3</v>
      </c>
      <c r="GR20" s="13" t="s">
        <v>4</v>
      </c>
      <c r="GS20" s="13" t="s">
        <v>3</v>
      </c>
      <c r="GT20" s="13" t="s">
        <v>4</v>
      </c>
      <c r="GU20" s="108"/>
      <c r="GV20" s="102"/>
      <c r="GW20" s="13" t="s">
        <v>3</v>
      </c>
      <c r="GX20" s="13" t="s">
        <v>4</v>
      </c>
      <c r="GY20" s="13" t="s">
        <v>3</v>
      </c>
      <c r="GZ20" s="13" t="s">
        <v>4</v>
      </c>
      <c r="HA20" s="13" t="s">
        <v>3</v>
      </c>
      <c r="HB20" s="13" t="s">
        <v>4</v>
      </c>
      <c r="HC20" s="13" t="s">
        <v>3</v>
      </c>
      <c r="HD20" s="13" t="s">
        <v>4</v>
      </c>
      <c r="HE20" s="13" t="s">
        <v>3</v>
      </c>
      <c r="HF20" s="13" t="s">
        <v>4</v>
      </c>
      <c r="HG20" s="13" t="s">
        <v>3</v>
      </c>
      <c r="HH20" s="13" t="s">
        <v>4</v>
      </c>
      <c r="HI20" s="13" t="s">
        <v>3</v>
      </c>
      <c r="HJ20" s="13" t="s">
        <v>4</v>
      </c>
      <c r="HK20" s="13" t="s">
        <v>3</v>
      </c>
      <c r="HL20" s="13" t="s">
        <v>4</v>
      </c>
      <c r="HM20" s="108"/>
      <c r="HN20" s="102"/>
      <c r="HO20" s="13"/>
      <c r="HP20" s="13"/>
      <c r="HQ20" s="12"/>
      <c r="HU20" s="46" t="s">
        <v>48</v>
      </c>
      <c r="HV20" s="46" t="s">
        <v>24</v>
      </c>
      <c r="HW20" s="46" t="s">
        <v>25</v>
      </c>
      <c r="HX20" s="46" t="s">
        <v>26</v>
      </c>
      <c r="HY20" s="46" t="s">
        <v>27</v>
      </c>
      <c r="HZ20" s="46" t="s">
        <v>28</v>
      </c>
      <c r="IA20" s="46" t="s">
        <v>29</v>
      </c>
    </row>
    <row r="21" spans="1:238" s="23" customFormat="1">
      <c r="A21" s="30" t="s">
        <v>17</v>
      </c>
      <c r="B21" s="52" t="s">
        <v>43</v>
      </c>
      <c r="C21" s="52">
        <v>742</v>
      </c>
      <c r="D21" s="53"/>
      <c r="E21" s="53">
        <f>SUM(E22,E24)</f>
        <v>0</v>
      </c>
      <c r="F21" s="53">
        <f t="shared" ref="F21:AD21" si="198">SUM(F22,F24)</f>
        <v>0</v>
      </c>
      <c r="G21" s="53">
        <f t="shared" si="198"/>
        <v>0</v>
      </c>
      <c r="H21" s="53">
        <f t="shared" si="198"/>
        <v>0</v>
      </c>
      <c r="I21" s="53">
        <f t="shared" si="198"/>
        <v>0</v>
      </c>
      <c r="J21" s="53">
        <f t="shared" si="198"/>
        <v>0</v>
      </c>
      <c r="K21" s="53">
        <f t="shared" si="198"/>
        <v>198.87</v>
      </c>
      <c r="L21" s="53">
        <f t="shared" si="198"/>
        <v>6.7165027999999998</v>
      </c>
      <c r="M21" s="53">
        <f t="shared" si="198"/>
        <v>265.16000000000003</v>
      </c>
      <c r="N21" s="53">
        <f t="shared" si="198"/>
        <v>8.6123967999999991</v>
      </c>
      <c r="O21" s="53">
        <f t="shared" si="198"/>
        <v>165.58</v>
      </c>
      <c r="P21" s="53">
        <f t="shared" si="198"/>
        <v>5.7644088</v>
      </c>
      <c r="Q21" s="53">
        <f t="shared" si="198"/>
        <v>165.58</v>
      </c>
      <c r="R21" s="53">
        <f t="shared" si="198"/>
        <v>5.7644088</v>
      </c>
      <c r="S21" s="53">
        <f t="shared" si="198"/>
        <v>165.58</v>
      </c>
      <c r="T21" s="53">
        <f t="shared" si="198"/>
        <v>5.7644088</v>
      </c>
      <c r="U21" s="53"/>
      <c r="V21" s="53"/>
      <c r="W21" s="53">
        <f t="shared" si="198"/>
        <v>165.58</v>
      </c>
      <c r="X21" s="53">
        <f t="shared" si="198"/>
        <v>5.7644088</v>
      </c>
      <c r="Y21" s="53">
        <f t="shared" si="198"/>
        <v>167.58</v>
      </c>
      <c r="Z21" s="53">
        <f t="shared" si="198"/>
        <v>5.8216087999999999</v>
      </c>
      <c r="AA21" s="53">
        <f t="shared" si="198"/>
        <v>167.58</v>
      </c>
      <c r="AB21" s="53">
        <f t="shared" si="198"/>
        <v>5.8216087999999999</v>
      </c>
      <c r="AC21" s="53">
        <f t="shared" si="198"/>
        <v>167.58</v>
      </c>
      <c r="AD21" s="53">
        <f t="shared" si="198"/>
        <v>2.01058</v>
      </c>
      <c r="AE21" s="36">
        <f>SUM(AE22:AE24)</f>
        <v>167.58</v>
      </c>
      <c r="AF21" s="34">
        <f t="shared" ref="AF21:AT21" si="199">SUM(AF22:AF24)</f>
        <v>5.8216087999999999</v>
      </c>
      <c r="AG21" s="31">
        <f t="shared" si="199"/>
        <v>167.58</v>
      </c>
      <c r="AH21" s="72">
        <f t="shared" si="199"/>
        <v>5.8216087999999999</v>
      </c>
      <c r="AI21" s="66">
        <f t="shared" si="199"/>
        <v>202.58</v>
      </c>
      <c r="AJ21" s="34">
        <f t="shared" si="199"/>
        <v>6.8226087999999994</v>
      </c>
      <c r="AK21" s="31">
        <f t="shared" si="199"/>
        <v>202.58</v>
      </c>
      <c r="AL21" s="31">
        <f t="shared" si="199"/>
        <v>6.8226087999999994</v>
      </c>
      <c r="AM21" s="31">
        <f t="shared" si="199"/>
        <v>292.12</v>
      </c>
      <c r="AN21" s="31">
        <f t="shared" si="199"/>
        <v>8.6251359999999995</v>
      </c>
      <c r="AO21" s="31">
        <f t="shared" si="199"/>
        <v>331.6</v>
      </c>
      <c r="AP21" s="31">
        <f t="shared" si="199"/>
        <v>8.6251359999999995</v>
      </c>
      <c r="AQ21" s="31">
        <f t="shared" si="199"/>
        <v>331.6</v>
      </c>
      <c r="AR21" s="31">
        <f t="shared" si="199"/>
        <v>8.6251359999999995</v>
      </c>
      <c r="AS21" s="31">
        <f t="shared" si="199"/>
        <v>331.6</v>
      </c>
      <c r="AT21" s="31">
        <f t="shared" si="199"/>
        <v>8.6251359999999995</v>
      </c>
      <c r="AU21" s="31"/>
      <c r="AV21" s="53"/>
      <c r="AW21" s="31">
        <f t="shared" ref="AW21:BT21" si="200">SUM(AW22:AW24)</f>
        <v>199.1</v>
      </c>
      <c r="AX21" s="31">
        <f t="shared" si="200"/>
        <v>6.723236</v>
      </c>
      <c r="AY21" s="31">
        <f t="shared" si="200"/>
        <v>199.08</v>
      </c>
      <c r="AZ21" s="31">
        <f t="shared" si="200"/>
        <v>6.7225088</v>
      </c>
      <c r="BA21" s="31">
        <f t="shared" si="200"/>
        <v>199.08</v>
      </c>
      <c r="BB21" s="31">
        <f t="shared" si="200"/>
        <v>6.7225088</v>
      </c>
      <c r="BC21" s="31">
        <f t="shared" si="200"/>
        <v>199.08</v>
      </c>
      <c r="BD21" s="31">
        <f t="shared" si="200"/>
        <v>6.8233578000000001</v>
      </c>
      <c r="BE21" s="31">
        <f t="shared" si="200"/>
        <v>199.08</v>
      </c>
      <c r="BF21" s="31">
        <f t="shared" si="200"/>
        <v>6.8233578000000001</v>
      </c>
      <c r="BG21" s="31">
        <f t="shared" si="200"/>
        <v>199.08</v>
      </c>
      <c r="BH21" s="31">
        <f t="shared" si="200"/>
        <v>6.8233578000000001</v>
      </c>
      <c r="BI21" s="66">
        <f t="shared" si="200"/>
        <v>199.08</v>
      </c>
      <c r="BJ21" s="31">
        <f t="shared" si="200"/>
        <v>6.8233578000000001</v>
      </c>
      <c r="BK21" s="31">
        <f t="shared" si="200"/>
        <v>199.08</v>
      </c>
      <c r="BL21" s="31">
        <f t="shared" si="200"/>
        <v>6.8233578000000001</v>
      </c>
      <c r="BM21" s="31">
        <f t="shared" si="200"/>
        <v>199.08</v>
      </c>
      <c r="BN21" s="31">
        <f t="shared" si="200"/>
        <v>6.8233578000000001</v>
      </c>
      <c r="BO21" s="31">
        <f t="shared" si="200"/>
        <v>199.08</v>
      </c>
      <c r="BP21" s="31">
        <f t="shared" si="200"/>
        <v>6.8233578000000001</v>
      </c>
      <c r="BQ21" s="31">
        <f t="shared" si="200"/>
        <v>199.08</v>
      </c>
      <c r="BR21" s="31">
        <f t="shared" si="200"/>
        <v>6.8233578000000001</v>
      </c>
      <c r="BS21" s="31">
        <f t="shared" si="200"/>
        <v>199.08</v>
      </c>
      <c r="BT21" s="31">
        <f t="shared" si="200"/>
        <v>6.8233578000000001</v>
      </c>
      <c r="BU21" s="31"/>
      <c r="BV21" s="53"/>
      <c r="BW21" s="31">
        <f t="shared" ref="BW21:CT21" si="201">SUM(BW22:BW24)</f>
        <v>398.16</v>
      </c>
      <c r="BX21" s="31">
        <f t="shared" si="201"/>
        <v>8.7531877999999992</v>
      </c>
      <c r="BY21" s="31">
        <f t="shared" si="201"/>
        <v>398.16</v>
      </c>
      <c r="BZ21" s="31">
        <f t="shared" si="201"/>
        <v>9.8025577999999989</v>
      </c>
      <c r="CA21" s="31">
        <f t="shared" si="201"/>
        <v>398.16</v>
      </c>
      <c r="CB21" s="31">
        <f t="shared" si="201"/>
        <v>8.7531877999999992</v>
      </c>
      <c r="CC21" s="31">
        <f t="shared" si="201"/>
        <v>398.16</v>
      </c>
      <c r="CD21" s="31">
        <f t="shared" si="201"/>
        <v>8.8846268000000013</v>
      </c>
      <c r="CE21" s="31">
        <f t="shared" si="201"/>
        <v>398.16</v>
      </c>
      <c r="CF21" s="31">
        <f t="shared" si="201"/>
        <v>8.8846268000000013</v>
      </c>
      <c r="CG21" s="31">
        <f t="shared" si="201"/>
        <v>398.16</v>
      </c>
      <c r="CH21" s="31">
        <f t="shared" si="201"/>
        <v>8.8846268000000013</v>
      </c>
      <c r="CI21" s="31">
        <f t="shared" si="201"/>
        <v>398.16</v>
      </c>
      <c r="CJ21" s="31">
        <f t="shared" si="201"/>
        <v>8.8846268000000013</v>
      </c>
      <c r="CK21" s="31">
        <f t="shared" si="201"/>
        <v>398.16</v>
      </c>
      <c r="CL21" s="31">
        <f t="shared" si="201"/>
        <v>8.8846268000000013</v>
      </c>
      <c r="CM21" s="31">
        <f t="shared" si="201"/>
        <v>398.16</v>
      </c>
      <c r="CN21" s="31">
        <f t="shared" si="201"/>
        <v>8.8846268000000013</v>
      </c>
      <c r="CO21" s="31">
        <f t="shared" si="201"/>
        <v>398.16</v>
      </c>
      <c r="CP21" s="31">
        <f t="shared" si="201"/>
        <v>8.8846268000000013</v>
      </c>
      <c r="CQ21" s="31">
        <f t="shared" si="201"/>
        <v>398.16</v>
      </c>
      <c r="CR21" s="31">
        <f t="shared" si="201"/>
        <v>8.8846268000000013</v>
      </c>
      <c r="CS21" s="31">
        <f t="shared" si="201"/>
        <v>398.16</v>
      </c>
      <c r="CT21" s="31">
        <f t="shared" si="201"/>
        <v>8.8846268000000013</v>
      </c>
      <c r="CU21" s="31"/>
      <c r="CV21" s="53"/>
      <c r="CW21" s="31">
        <f>SUM(CW22:CW24)</f>
        <v>398.16</v>
      </c>
      <c r="CX21" s="31">
        <f t="shared" ref="CX21:FM21" si="202">SUM(CX22:CX24)</f>
        <v>8.8846268000000013</v>
      </c>
      <c r="CY21" s="31">
        <f t="shared" si="202"/>
        <v>398.16</v>
      </c>
      <c r="CZ21" s="74">
        <f t="shared" si="202"/>
        <v>8.8846268000000013</v>
      </c>
      <c r="DA21" s="66">
        <f t="shared" si="202"/>
        <v>398.16</v>
      </c>
      <c r="DB21" s="31">
        <f t="shared" si="202"/>
        <v>8.8846268000000013</v>
      </c>
      <c r="DC21" s="31">
        <f t="shared" si="202"/>
        <v>331.87</v>
      </c>
      <c r="DD21" s="31">
        <f t="shared" si="202"/>
        <v>9.0173916000000016</v>
      </c>
      <c r="DE21" s="31">
        <f t="shared" si="202"/>
        <v>331.87</v>
      </c>
      <c r="DF21" s="31">
        <f t="shared" si="202"/>
        <v>9.0173916000000016</v>
      </c>
      <c r="DG21" s="31">
        <f t="shared" si="202"/>
        <v>331.87</v>
      </c>
      <c r="DH21" s="31">
        <f t="shared" si="202"/>
        <v>9.0173916000000016</v>
      </c>
      <c r="DI21" s="31">
        <f t="shared" si="202"/>
        <v>331.87</v>
      </c>
      <c r="DJ21" s="31">
        <f t="shared" si="202"/>
        <v>9.0173916000000016</v>
      </c>
      <c r="DK21" s="31">
        <f t="shared" si="202"/>
        <v>331.87</v>
      </c>
      <c r="DL21" s="31">
        <f t="shared" si="202"/>
        <v>9.0173916000000016</v>
      </c>
      <c r="DM21" s="31">
        <f t="shared" si="202"/>
        <v>331.87</v>
      </c>
      <c r="DN21" s="31">
        <f t="shared" si="202"/>
        <v>9.0173916000000016</v>
      </c>
      <c r="DO21" s="31">
        <f t="shared" si="202"/>
        <v>331.87</v>
      </c>
      <c r="DP21" s="31">
        <f t="shared" si="202"/>
        <v>9.0173916000000016</v>
      </c>
      <c r="DQ21" s="31">
        <f t="shared" si="202"/>
        <v>331.87</v>
      </c>
      <c r="DR21" s="31">
        <f t="shared" si="202"/>
        <v>9.0173916000000016</v>
      </c>
      <c r="DS21" s="31">
        <f t="shared" si="202"/>
        <v>331.87</v>
      </c>
      <c r="DT21" s="31">
        <f t="shared" si="202"/>
        <v>9.0173916000000016</v>
      </c>
      <c r="DU21" s="31"/>
      <c r="DV21" s="53"/>
      <c r="DW21" s="31">
        <f t="shared" si="202"/>
        <v>331.87</v>
      </c>
      <c r="DX21" s="31">
        <f t="shared" si="202"/>
        <v>9.0173916000000016</v>
      </c>
      <c r="DY21" s="31">
        <f t="shared" si="202"/>
        <v>331.87</v>
      </c>
      <c r="DZ21" s="31">
        <f t="shared" si="202"/>
        <v>9.0173916000000016</v>
      </c>
      <c r="EA21" s="31">
        <f t="shared" si="202"/>
        <v>331.87</v>
      </c>
      <c r="EB21" s="31">
        <f t="shared" si="202"/>
        <v>9.0173916000000016</v>
      </c>
      <c r="EC21" s="31">
        <f t="shared" si="202"/>
        <v>265.58000000000004</v>
      </c>
      <c r="ED21" s="31">
        <f t="shared" si="202"/>
        <v>9.1528122000000014</v>
      </c>
      <c r="EE21" s="31">
        <f t="shared" si="202"/>
        <v>265.58000000000004</v>
      </c>
      <c r="EF21" s="31">
        <f t="shared" si="202"/>
        <v>9.1528122000000014</v>
      </c>
      <c r="EG21" s="31">
        <f t="shared" si="202"/>
        <v>265.58000000000004</v>
      </c>
      <c r="EH21" s="31">
        <f t="shared" si="202"/>
        <v>9.1528122000000014</v>
      </c>
      <c r="EI21" s="31">
        <f t="shared" si="202"/>
        <v>265.58000000000004</v>
      </c>
      <c r="EJ21" s="31">
        <f t="shared" si="202"/>
        <v>9.1528122000000014</v>
      </c>
      <c r="EK21" s="31">
        <f t="shared" si="202"/>
        <v>265.58000000000004</v>
      </c>
      <c r="EL21" s="31">
        <f t="shared" si="202"/>
        <v>9.1528122000000014</v>
      </c>
      <c r="EM21" s="31">
        <f t="shared" si="202"/>
        <v>265.58000000000004</v>
      </c>
      <c r="EN21" s="31">
        <f t="shared" si="202"/>
        <v>9.1528122000000014</v>
      </c>
      <c r="EO21" s="31">
        <f t="shared" si="202"/>
        <v>265.58000000000004</v>
      </c>
      <c r="EP21" s="31">
        <f t="shared" si="202"/>
        <v>9.1528122000000014</v>
      </c>
      <c r="EQ21" s="31">
        <f t="shared" si="202"/>
        <v>265.58000000000004</v>
      </c>
      <c r="ER21" s="31">
        <f t="shared" si="202"/>
        <v>9.1528122000000014</v>
      </c>
      <c r="ES21" s="31">
        <f t="shared" si="202"/>
        <v>265.58000000000004</v>
      </c>
      <c r="ET21" s="31">
        <f t="shared" si="202"/>
        <v>9.1528122000000014</v>
      </c>
      <c r="EU21" s="31"/>
      <c r="EV21" s="53"/>
      <c r="EW21" s="31">
        <f t="shared" si="202"/>
        <v>292.18</v>
      </c>
      <c r="EX21" s="31">
        <f t="shared" si="202"/>
        <v>9.9601222000000007</v>
      </c>
      <c r="EY21" s="31">
        <f t="shared" si="202"/>
        <v>292.18</v>
      </c>
      <c r="EZ21" s="31">
        <f t="shared" si="202"/>
        <v>9.9601222000000007</v>
      </c>
      <c r="FA21" s="31">
        <f t="shared" si="202"/>
        <v>292.18</v>
      </c>
      <c r="FB21" s="31">
        <f t="shared" si="202"/>
        <v>9.9601222000000007</v>
      </c>
      <c r="FC21" s="31">
        <f t="shared" si="202"/>
        <v>132.29000000000002</v>
      </c>
      <c r="FD21" s="31">
        <f t="shared" si="202"/>
        <v>4.6300393</v>
      </c>
      <c r="FE21" s="31">
        <f t="shared" si="202"/>
        <v>132.29000000000002</v>
      </c>
      <c r="FF21" s="31">
        <f t="shared" si="202"/>
        <v>4.6300393</v>
      </c>
      <c r="FG21" s="31">
        <f t="shared" si="202"/>
        <v>132.79000000000002</v>
      </c>
      <c r="FH21" s="31">
        <f t="shared" si="202"/>
        <v>4.6454443000000003</v>
      </c>
      <c r="FI21" s="31">
        <f t="shared" si="202"/>
        <v>132.79000000000002</v>
      </c>
      <c r="FJ21" s="31">
        <f t="shared" si="202"/>
        <v>4.6454443000000003</v>
      </c>
      <c r="FK21" s="31">
        <f t="shared" si="202"/>
        <v>132.79000000000002</v>
      </c>
      <c r="FL21" s="31">
        <f t="shared" si="202"/>
        <v>4.6454443000000003</v>
      </c>
      <c r="FM21" s="31">
        <f t="shared" si="202"/>
        <v>132.79000000000002</v>
      </c>
      <c r="FN21" s="31">
        <f t="shared" ref="FN21:HL21" si="203">SUM(FN22:FN24)</f>
        <v>4.6454443000000003</v>
      </c>
      <c r="FO21" s="31">
        <f t="shared" si="203"/>
        <v>132.79000000000002</v>
      </c>
      <c r="FP21" s="31">
        <f t="shared" si="203"/>
        <v>4.6454443000000003</v>
      </c>
      <c r="FQ21" s="31">
        <f t="shared" si="203"/>
        <v>132.79000000000002</v>
      </c>
      <c r="FR21" s="31">
        <f t="shared" si="203"/>
        <v>4.6454443000000003</v>
      </c>
      <c r="FS21" s="31">
        <f t="shared" si="203"/>
        <v>132.79000000000002</v>
      </c>
      <c r="FT21" s="31">
        <f t="shared" si="203"/>
        <v>4.6454443000000003</v>
      </c>
      <c r="FU21" s="31"/>
      <c r="FV21" s="53"/>
      <c r="FW21" s="31">
        <f t="shared" si="203"/>
        <v>132.79000000000002</v>
      </c>
      <c r="FX21" s="31">
        <f t="shared" si="203"/>
        <v>4.6454443000000003</v>
      </c>
      <c r="FY21" s="31">
        <f t="shared" si="203"/>
        <v>132.79000000000002</v>
      </c>
      <c r="FZ21" s="31">
        <f t="shared" si="203"/>
        <v>4.6454443000000003</v>
      </c>
      <c r="GA21" s="31">
        <f t="shared" si="203"/>
        <v>132.79000000000002</v>
      </c>
      <c r="GB21" s="74">
        <f t="shared" si="203"/>
        <v>4.6454443000000003</v>
      </c>
      <c r="GC21" s="66">
        <f t="shared" si="203"/>
        <v>35</v>
      </c>
      <c r="GD21" s="31">
        <f t="shared" si="203"/>
        <v>1.34908725</v>
      </c>
      <c r="GE21" s="31">
        <f t="shared" si="203"/>
        <v>35</v>
      </c>
      <c r="GF21" s="31">
        <f t="shared" si="203"/>
        <v>1.34908725</v>
      </c>
      <c r="GG21" s="31">
        <f t="shared" si="203"/>
        <v>35</v>
      </c>
      <c r="GH21" s="31">
        <f t="shared" si="203"/>
        <v>1.34908725</v>
      </c>
      <c r="GI21" s="31">
        <f t="shared" si="203"/>
        <v>35</v>
      </c>
      <c r="GJ21" s="31">
        <f t="shared" si="203"/>
        <v>1.34908725</v>
      </c>
      <c r="GK21" s="31">
        <f t="shared" si="203"/>
        <v>35</v>
      </c>
      <c r="GL21" s="31">
        <f t="shared" si="203"/>
        <v>1.34908725</v>
      </c>
      <c r="GM21" s="31">
        <f t="shared" si="203"/>
        <v>35</v>
      </c>
      <c r="GN21" s="31">
        <f t="shared" si="203"/>
        <v>1.34908725</v>
      </c>
      <c r="GO21" s="31">
        <f t="shared" si="203"/>
        <v>35</v>
      </c>
      <c r="GP21" s="31">
        <f t="shared" si="203"/>
        <v>1.34908725</v>
      </c>
      <c r="GQ21" s="31">
        <f t="shared" si="203"/>
        <v>35</v>
      </c>
      <c r="GR21" s="31">
        <f t="shared" si="203"/>
        <v>1.34908725</v>
      </c>
      <c r="GS21" s="31">
        <f t="shared" si="203"/>
        <v>6</v>
      </c>
      <c r="GT21" s="31">
        <f t="shared" si="203"/>
        <v>0.23005990000000001</v>
      </c>
      <c r="GU21" s="31"/>
      <c r="GV21" s="53"/>
      <c r="GW21" s="31">
        <f t="shared" si="203"/>
        <v>6</v>
      </c>
      <c r="GX21" s="31">
        <f t="shared" si="203"/>
        <v>0.23005990000000001</v>
      </c>
      <c r="GY21" s="31">
        <f t="shared" si="203"/>
        <v>6</v>
      </c>
      <c r="GZ21" s="31">
        <f t="shared" si="203"/>
        <v>0.23005990000000001</v>
      </c>
      <c r="HA21" s="31">
        <f t="shared" si="203"/>
        <v>6</v>
      </c>
      <c r="HB21" s="31">
        <f t="shared" si="203"/>
        <v>0.23005990000000001</v>
      </c>
      <c r="HC21" s="31">
        <f t="shared" si="203"/>
        <v>6</v>
      </c>
      <c r="HD21" s="31">
        <f t="shared" si="203"/>
        <v>0.23351079849999995</v>
      </c>
      <c r="HE21" s="31">
        <f t="shared" si="203"/>
        <v>6</v>
      </c>
      <c r="HF21" s="31">
        <f t="shared" si="203"/>
        <v>0.23351079849999995</v>
      </c>
      <c r="HG21" s="31">
        <f t="shared" si="203"/>
        <v>6</v>
      </c>
      <c r="HH21" s="31">
        <f t="shared" si="203"/>
        <v>0.23351079849999995</v>
      </c>
      <c r="HI21" s="31">
        <f t="shared" si="203"/>
        <v>6</v>
      </c>
      <c r="HJ21" s="31">
        <f t="shared" si="203"/>
        <v>0.23351079849999995</v>
      </c>
      <c r="HK21" s="31">
        <f t="shared" si="203"/>
        <v>6</v>
      </c>
      <c r="HL21" s="31">
        <f t="shared" si="203"/>
        <v>0.23351079849999995</v>
      </c>
      <c r="HM21" s="31"/>
      <c r="HN21" s="53"/>
      <c r="HO21" s="60">
        <f>SUM(AE21,AG21,AI21,AK21,AM21,AO21,AQ21,AS21,AW21,AY21,BA21,BC21,BE21,BG21,BI21,BK21,BM21,BO21,BQ21,BS21,BW21,BY21,CA21,CC21,CE21,CG21,CI21,CK21,CM21,CO21,CQ21,CS21,CW21,CY21,DA21,DC21,DE21,DG21,DI21,DK21,DM21,DO21,DQ21,DS21,DW21,DY21,EA21,EC21,EE21,EG21,EI21,EK21,EM21,EO21,EQ21,ES21,EW21,EY21,FA21,FC21,FE21,FG21,FI21,FK21,FM21,FO21,FQ21,FS21,FW21,FY21,GA21,GC21,GE21,GG26,GG26,GG21,GI21,GK21,GM21,GO21,GQ21,GS21,GW21,GY21,HA21,HC21,HE21,HG21,HI21,HK21,AC21,AA21,Y21,W21,S21,Q21,O21,M21,K21,I21,G21,E21)</f>
        <v>21221.906000000035</v>
      </c>
      <c r="HP21" s="61">
        <f>SUM(AF21,AH21,AJ21,AL21,AN21,AP21,AR21,AT21,AX21,AZ21,BB21,BD21,BF21,BH21,BJ21,BL21,BN21,BP21,BR21,BT21,BX21,BZ21,CB21,CD21,CF21,CH21,CJ21,CL21,CN21,CP21,CR21,CT21,CX21,CZ21,DB21,DD21,DF21,DH21,DJ21,DL21,DN21,DP21,DR21,DT21,DX21,DZ21,EB21,ED21,EF21,EH21,EJ21,EL21,EN21,EP21,ER21,ET21,EX21,EZ21,FB21,FD21,FF21,FH21,FJ21,FL21,FN21,FP21,FR21,FT21,FX21,FZ21,GB21,GD21,GF21,GH26,GH26,GH21,GJ21,GL21,GN21,GP21,GR21,GT21,GX21,GZ21,HB21,HD21,HF21,HH21,HJ21,HL21,AD21,AB21,Z21,X21,T21,R21,P21,N21,L21,J21,H21,F21)</f>
        <v>617.50838468830034</v>
      </c>
      <c r="HQ21" s="34">
        <f>SUM(HQ22:HQ25)</f>
        <v>746.24959196962834</v>
      </c>
      <c r="HT21" s="27"/>
      <c r="HU21" s="28"/>
      <c r="HV21" s="28"/>
      <c r="HW21" s="28"/>
      <c r="HX21" s="28"/>
      <c r="HY21" s="28"/>
      <c r="HZ21" s="28"/>
      <c r="IA21" s="28"/>
      <c r="IB21" s="28"/>
      <c r="IC21" s="28"/>
      <c r="ID21" s="28"/>
    </row>
    <row r="22" spans="1:238">
      <c r="A22" s="19"/>
      <c r="B22" s="1" t="s">
        <v>106</v>
      </c>
      <c r="C22" s="1"/>
      <c r="D22" s="109">
        <f>SUM(E22,G22,I22,K22,M22,O22,Q22,S22)/132.58/12</f>
        <v>0.41666666666666669</v>
      </c>
      <c r="E22" s="54"/>
      <c r="F22" s="35">
        <f>E22*HU12</f>
        <v>0</v>
      </c>
      <c r="G22" s="54"/>
      <c r="H22" s="35">
        <f>G22*HU12</f>
        <v>0</v>
      </c>
      <c r="I22" s="54"/>
      <c r="J22" s="35">
        <f>I22*HU12</f>
        <v>0</v>
      </c>
      <c r="K22" s="54">
        <f>132.58</f>
        <v>132.58000000000001</v>
      </c>
      <c r="L22" s="35">
        <f>K22*HU12</f>
        <v>4.8206087999999996</v>
      </c>
      <c r="M22" s="54">
        <v>132.58000000000001</v>
      </c>
      <c r="N22" s="35">
        <f>M22*HU12</f>
        <v>4.8206087999999996</v>
      </c>
      <c r="O22" s="54">
        <v>132.58000000000001</v>
      </c>
      <c r="P22" s="35">
        <f>O22*HU12</f>
        <v>4.8206087999999996</v>
      </c>
      <c r="Q22" s="54">
        <v>132.58000000000001</v>
      </c>
      <c r="R22" s="35">
        <f>Q22*HU12</f>
        <v>4.8206087999999996</v>
      </c>
      <c r="S22" s="54">
        <v>132.58000000000001</v>
      </c>
      <c r="T22" s="35">
        <f>S22*HU12</f>
        <v>4.8206087999999996</v>
      </c>
      <c r="U22" s="35">
        <f>D22*HV24</f>
        <v>24.104166666666668</v>
      </c>
      <c r="V22" s="109">
        <f>SUM(W22,Y22,AA22,AC22,AE22,AG22,AI22,AK22,AM22,AO22,AQ22,AS22)/132.58/12</f>
        <v>1.0000502841051941</v>
      </c>
      <c r="W22" s="54">
        <v>132.58000000000001</v>
      </c>
      <c r="X22" s="35">
        <f>W22*HU12</f>
        <v>4.8206087999999996</v>
      </c>
      <c r="Y22" s="54">
        <v>132.58000000000001</v>
      </c>
      <c r="Z22" s="35">
        <f>Y22*HU12</f>
        <v>4.8206087999999996</v>
      </c>
      <c r="AA22" s="54">
        <v>132.58000000000001</v>
      </c>
      <c r="AB22" s="35">
        <f>AA22*HU12</f>
        <v>4.8206087999999996</v>
      </c>
      <c r="AC22" s="54">
        <v>132.58000000000001</v>
      </c>
      <c r="AD22" s="35">
        <f>AC22*HS12</f>
        <v>0</v>
      </c>
      <c r="AE22" s="37">
        <v>132.58000000000001</v>
      </c>
      <c r="AF22" s="35">
        <f>AE22*HU12</f>
        <v>4.8206087999999996</v>
      </c>
      <c r="AG22" s="37">
        <v>132.58000000000001</v>
      </c>
      <c r="AH22" s="73">
        <f>AG22*HU12</f>
        <v>4.8206087999999996</v>
      </c>
      <c r="AI22" s="68">
        <v>132.58000000000001</v>
      </c>
      <c r="AJ22" s="35">
        <f>AI22*HU12</f>
        <v>4.8206087999999996</v>
      </c>
      <c r="AK22" s="37">
        <v>132.58000000000001</v>
      </c>
      <c r="AL22" s="2">
        <f>AK22*HU12</f>
        <v>4.8206087999999996</v>
      </c>
      <c r="AM22" s="37">
        <v>132.6</v>
      </c>
      <c r="AN22" s="2">
        <f>AM22*HU12</f>
        <v>4.8213359999999996</v>
      </c>
      <c r="AO22" s="37">
        <v>132.6</v>
      </c>
      <c r="AP22" s="2">
        <f>AO22*HU12</f>
        <v>4.8213359999999996</v>
      </c>
      <c r="AQ22" s="37">
        <v>132.6</v>
      </c>
      <c r="AR22" s="2">
        <f>AQ22*HU12</f>
        <v>4.8213359999999996</v>
      </c>
      <c r="AS22" s="37">
        <v>132.6</v>
      </c>
      <c r="AT22" s="2">
        <f>AS22*HU12</f>
        <v>4.8213359999999996</v>
      </c>
      <c r="AU22" s="2">
        <f>V22*HW24</f>
        <v>58.720952582088792</v>
      </c>
      <c r="AV22" s="109">
        <f>SUM(AW22,AY22,BA22,BC22,BE22,BG22,BI22,BK22,BM22,BO22,BQ22,BS22)/132.58/12</f>
        <v>1.0000125710262984</v>
      </c>
      <c r="AW22" s="37">
        <v>132.6</v>
      </c>
      <c r="AX22" s="2">
        <f>AW22*HU12</f>
        <v>4.8213359999999996</v>
      </c>
      <c r="AY22" s="37">
        <f>132.58</f>
        <v>132.58000000000001</v>
      </c>
      <c r="AZ22" s="2">
        <f>AY22*HU12</f>
        <v>4.8206087999999996</v>
      </c>
      <c r="BA22" s="37">
        <f>132.58</f>
        <v>132.58000000000001</v>
      </c>
      <c r="BB22" s="2">
        <f>BA22*HU12</f>
        <v>4.8206087999999996</v>
      </c>
      <c r="BC22" s="37">
        <f>132.58</f>
        <v>132.58000000000001</v>
      </c>
      <c r="BD22" s="2">
        <f>BC22*HV12</f>
        <v>4.8935278000000002</v>
      </c>
      <c r="BE22" s="37">
        <f>132.58</f>
        <v>132.58000000000001</v>
      </c>
      <c r="BF22" s="2">
        <f>BE22*HV12</f>
        <v>4.8935278000000002</v>
      </c>
      <c r="BG22" s="37">
        <f>132.58</f>
        <v>132.58000000000001</v>
      </c>
      <c r="BH22" s="2">
        <f>BG22*HV12</f>
        <v>4.8935278000000002</v>
      </c>
      <c r="BI22" s="37">
        <f>132.58</f>
        <v>132.58000000000001</v>
      </c>
      <c r="BJ22" s="2">
        <f>BI22*HV12</f>
        <v>4.8935278000000002</v>
      </c>
      <c r="BK22" s="37">
        <f>132.58</f>
        <v>132.58000000000001</v>
      </c>
      <c r="BL22" s="2">
        <f>BK22*HV12</f>
        <v>4.8935278000000002</v>
      </c>
      <c r="BM22" s="37">
        <f>132.58</f>
        <v>132.58000000000001</v>
      </c>
      <c r="BN22" s="2">
        <f>BM22*HV12</f>
        <v>4.8935278000000002</v>
      </c>
      <c r="BO22" s="37">
        <f>132.58</f>
        <v>132.58000000000001</v>
      </c>
      <c r="BP22" s="2">
        <f>BO22*HV12</f>
        <v>4.8935278000000002</v>
      </c>
      <c r="BQ22" s="37">
        <f>132.58</f>
        <v>132.58000000000001</v>
      </c>
      <c r="BR22" s="2">
        <f>BQ22*HV12</f>
        <v>4.8935278000000002</v>
      </c>
      <c r="BS22" s="37">
        <f>132.58</f>
        <v>132.58000000000001</v>
      </c>
      <c r="BT22" s="2">
        <f>BS22*HV12</f>
        <v>4.8935278000000002</v>
      </c>
      <c r="BU22" s="2">
        <f>AV22*HX24</f>
        <v>59.599749220596351</v>
      </c>
      <c r="BV22" s="109">
        <f>SUM(BW22,BY22,CA22,CC22,CE22,CG22,CI22,CK22,CM22,CO22,CQ22,CS22)/132.58/12</f>
        <v>0.99999999999999989</v>
      </c>
      <c r="BW22" s="37">
        <f>132.58</f>
        <v>132.58000000000001</v>
      </c>
      <c r="BX22" s="2">
        <f>BW22*HV12</f>
        <v>4.8935278000000002</v>
      </c>
      <c r="BY22" s="37">
        <f>132.58</f>
        <v>132.58000000000001</v>
      </c>
      <c r="BZ22" s="2">
        <f>BY22*HV12</f>
        <v>4.8935278000000002</v>
      </c>
      <c r="CA22" s="37">
        <f>132.58</f>
        <v>132.58000000000001</v>
      </c>
      <c r="CB22" s="2">
        <f>CA22*HV12</f>
        <v>4.8935278000000002</v>
      </c>
      <c r="CC22" s="37">
        <f>132.58</f>
        <v>132.58000000000001</v>
      </c>
      <c r="CD22" s="2">
        <f>CC22*HW12</f>
        <v>4.9664468000000008</v>
      </c>
      <c r="CE22" s="37">
        <f>132.58</f>
        <v>132.58000000000001</v>
      </c>
      <c r="CF22" s="2">
        <f>CE22*HW12</f>
        <v>4.9664468000000008</v>
      </c>
      <c r="CG22" s="37">
        <f>132.58</f>
        <v>132.58000000000001</v>
      </c>
      <c r="CH22" s="2">
        <f>CG22*HW12</f>
        <v>4.9664468000000008</v>
      </c>
      <c r="CI22" s="37">
        <f>132.58</f>
        <v>132.58000000000001</v>
      </c>
      <c r="CJ22" s="2">
        <f>CI22*HW12</f>
        <v>4.9664468000000008</v>
      </c>
      <c r="CK22" s="37">
        <f>132.58</f>
        <v>132.58000000000001</v>
      </c>
      <c r="CL22" s="2">
        <f>CK22*HW12</f>
        <v>4.9664468000000008</v>
      </c>
      <c r="CM22" s="37">
        <f>132.58</f>
        <v>132.58000000000001</v>
      </c>
      <c r="CN22" s="2">
        <f>CM22*HW12</f>
        <v>4.9664468000000008</v>
      </c>
      <c r="CO22" s="37">
        <f>132.58</f>
        <v>132.58000000000001</v>
      </c>
      <c r="CP22" s="2">
        <f>CO22*HW12</f>
        <v>4.9664468000000008</v>
      </c>
      <c r="CQ22" s="37">
        <f>132.58</f>
        <v>132.58000000000001</v>
      </c>
      <c r="CR22" s="2">
        <f>CQ22*HW12</f>
        <v>4.9664468000000008</v>
      </c>
      <c r="CS22" s="37">
        <f>132.58</f>
        <v>132.58000000000001</v>
      </c>
      <c r="CT22" s="2">
        <f>CS22*HW12</f>
        <v>4.9664468000000008</v>
      </c>
      <c r="CU22" s="2">
        <f>BV22*HY24</f>
        <v>60.492999999999995</v>
      </c>
      <c r="CV22" s="109">
        <f>SUM(CW22,CY22,DA22,DC22,DE22,DG22,DI22,DK22,DM22,DO22,DQ22,DS22)/132.58/12</f>
        <v>0.99999999999999989</v>
      </c>
      <c r="CW22" s="37">
        <f>132.58</f>
        <v>132.58000000000001</v>
      </c>
      <c r="CX22" s="2">
        <f>CW22*HW12</f>
        <v>4.9664468000000008</v>
      </c>
      <c r="CY22" s="37">
        <f>132.58</f>
        <v>132.58000000000001</v>
      </c>
      <c r="CZ22" s="77">
        <f>CY22*HW12</f>
        <v>4.9664468000000008</v>
      </c>
      <c r="DA22" s="68">
        <f>132.58</f>
        <v>132.58000000000001</v>
      </c>
      <c r="DB22" s="2">
        <f>DA22*HW12</f>
        <v>4.9664468000000008</v>
      </c>
      <c r="DC22" s="68">
        <f>132.58</f>
        <v>132.58000000000001</v>
      </c>
      <c r="DD22" s="2">
        <f>DC22*HX12</f>
        <v>5.0406916000000015</v>
      </c>
      <c r="DE22" s="68">
        <f>132.58</f>
        <v>132.58000000000001</v>
      </c>
      <c r="DF22" s="2">
        <f>DE22*HX12</f>
        <v>5.0406916000000015</v>
      </c>
      <c r="DG22" s="68">
        <f>132.58</f>
        <v>132.58000000000001</v>
      </c>
      <c r="DH22" s="2">
        <f>DG22*HX12</f>
        <v>5.0406916000000015</v>
      </c>
      <c r="DI22" s="68">
        <f>132.58</f>
        <v>132.58000000000001</v>
      </c>
      <c r="DJ22" s="2">
        <f>DI22*HX12</f>
        <v>5.0406916000000015</v>
      </c>
      <c r="DK22" s="68">
        <f>132.58</f>
        <v>132.58000000000001</v>
      </c>
      <c r="DL22" s="2">
        <f>DK22*HX12</f>
        <v>5.0406916000000015</v>
      </c>
      <c r="DM22" s="68">
        <f>132.58</f>
        <v>132.58000000000001</v>
      </c>
      <c r="DN22" s="2">
        <f>DM22*HX12</f>
        <v>5.0406916000000015</v>
      </c>
      <c r="DO22" s="68">
        <f>132.58</f>
        <v>132.58000000000001</v>
      </c>
      <c r="DP22" s="2">
        <f>DO22*HX12</f>
        <v>5.0406916000000015</v>
      </c>
      <c r="DQ22" s="68">
        <f>132.58</f>
        <v>132.58000000000001</v>
      </c>
      <c r="DR22" s="2">
        <f>DQ22*HX12</f>
        <v>5.0406916000000015</v>
      </c>
      <c r="DS22" s="68">
        <f>132.58</f>
        <v>132.58000000000001</v>
      </c>
      <c r="DT22" s="2">
        <f>DS22*HX12</f>
        <v>5.0406916000000015</v>
      </c>
      <c r="DU22" s="2">
        <f>CV22*HZ24</f>
        <v>61.399999999999991</v>
      </c>
      <c r="DV22" s="109">
        <f>SUM(DW22,DY22,EA22,EC22,EE22,EG22,EI22,EK22,EM22,EO22,EQ22,ES22)/132.58/12</f>
        <v>0.99999999999999989</v>
      </c>
      <c r="DW22" s="37">
        <f>132.58</f>
        <v>132.58000000000001</v>
      </c>
      <c r="DX22" s="2">
        <f>DW22*HX12</f>
        <v>5.0406916000000015</v>
      </c>
      <c r="DY22" s="37">
        <f>132.58</f>
        <v>132.58000000000001</v>
      </c>
      <c r="DZ22" s="2">
        <f>DY22*HX12</f>
        <v>5.0406916000000015</v>
      </c>
      <c r="EA22" s="37">
        <f>132.58</f>
        <v>132.58000000000001</v>
      </c>
      <c r="EB22" s="2">
        <f>EA22*HX12</f>
        <v>5.0406916000000015</v>
      </c>
      <c r="EC22" s="37">
        <f>132.58</f>
        <v>132.58000000000001</v>
      </c>
      <c r="ED22" s="2">
        <f>EC22*HY12</f>
        <v>5.1162622000000013</v>
      </c>
      <c r="EE22" s="37">
        <f>132.58</f>
        <v>132.58000000000001</v>
      </c>
      <c r="EF22" s="2">
        <f>EE22*HY12</f>
        <v>5.1162622000000013</v>
      </c>
      <c r="EG22" s="37">
        <f>132.58</f>
        <v>132.58000000000001</v>
      </c>
      <c r="EH22" s="2">
        <f>EG22*HY12</f>
        <v>5.1162622000000013</v>
      </c>
      <c r="EI22" s="37">
        <f>132.58</f>
        <v>132.58000000000001</v>
      </c>
      <c r="EJ22" s="2">
        <f>EI22*HY12</f>
        <v>5.1162622000000013</v>
      </c>
      <c r="EK22" s="37">
        <f>132.58</f>
        <v>132.58000000000001</v>
      </c>
      <c r="EL22" s="2">
        <f>EK22*HY12</f>
        <v>5.1162622000000013</v>
      </c>
      <c r="EM22" s="37">
        <f>132.58</f>
        <v>132.58000000000001</v>
      </c>
      <c r="EN22" s="2">
        <f>EM22*HY12</f>
        <v>5.1162622000000013</v>
      </c>
      <c r="EO22" s="37">
        <f>132.58</f>
        <v>132.58000000000001</v>
      </c>
      <c r="EP22" s="2">
        <f>EO22*HY12</f>
        <v>5.1162622000000013</v>
      </c>
      <c r="EQ22" s="37">
        <f>132.58</f>
        <v>132.58000000000001</v>
      </c>
      <c r="ER22" s="2">
        <f>EQ22*HY12</f>
        <v>5.1162622000000013</v>
      </c>
      <c r="ES22" s="37">
        <f>132.58</f>
        <v>132.58000000000001</v>
      </c>
      <c r="ET22" s="2">
        <f>ES22*HY12</f>
        <v>5.1162622000000013</v>
      </c>
      <c r="EU22" s="2">
        <f>DV22*IA24</f>
        <v>62.320999999999991</v>
      </c>
      <c r="EV22" s="109">
        <f>SUM(EW22,EY22,FA22,FC22,FE22,FG22,FI22,FK22,FM22,FO22,FQ22,FS22)/132.58/12</f>
        <v>0.62499999999999978</v>
      </c>
      <c r="EW22" s="37">
        <f>132.58</f>
        <v>132.58000000000001</v>
      </c>
      <c r="EX22" s="2">
        <f>EW22*HY12</f>
        <v>5.1162622000000013</v>
      </c>
      <c r="EY22" s="37">
        <f>132.58</f>
        <v>132.58000000000001</v>
      </c>
      <c r="EZ22" s="2">
        <f>EY22*HY12</f>
        <v>5.1162622000000013</v>
      </c>
      <c r="FA22" s="37">
        <f>132.58</f>
        <v>132.58000000000001</v>
      </c>
      <c r="FB22" s="2">
        <f>FA22*HY12</f>
        <v>5.1162622000000013</v>
      </c>
      <c r="FC22" s="37">
        <f>132.58/2</f>
        <v>66.290000000000006</v>
      </c>
      <c r="FD22" s="2">
        <f>FC22*HZ12</f>
        <v>2.5965793000000006</v>
      </c>
      <c r="FE22" s="37">
        <f>132.58/2</f>
        <v>66.290000000000006</v>
      </c>
      <c r="FF22" s="2">
        <f>FE22*HZ12</f>
        <v>2.5965793000000006</v>
      </c>
      <c r="FG22" s="37">
        <f>132.58/2</f>
        <v>66.290000000000006</v>
      </c>
      <c r="FH22" s="2">
        <f>FG22*HZ12</f>
        <v>2.5965793000000006</v>
      </c>
      <c r="FI22" s="37">
        <f>132.58/2</f>
        <v>66.290000000000006</v>
      </c>
      <c r="FJ22" s="2">
        <f>FI22*HZ12</f>
        <v>2.5965793000000006</v>
      </c>
      <c r="FK22" s="37">
        <f>132.58/2</f>
        <v>66.290000000000006</v>
      </c>
      <c r="FL22" s="2">
        <f>FK22*HZ12</f>
        <v>2.5965793000000006</v>
      </c>
      <c r="FM22" s="37">
        <f>132.58/2</f>
        <v>66.290000000000006</v>
      </c>
      <c r="FN22" s="2">
        <f>FM22*HZ12</f>
        <v>2.5965793000000006</v>
      </c>
      <c r="FO22" s="37">
        <f>132.58/2</f>
        <v>66.290000000000006</v>
      </c>
      <c r="FP22" s="2">
        <f>FO22*HZ12</f>
        <v>2.5965793000000006</v>
      </c>
      <c r="FQ22" s="37">
        <f>132.58/2</f>
        <v>66.290000000000006</v>
      </c>
      <c r="FR22" s="2">
        <f>FQ22*HZ12</f>
        <v>2.5965793000000006</v>
      </c>
      <c r="FS22" s="37">
        <f>132.58/2</f>
        <v>66.290000000000006</v>
      </c>
      <c r="FT22" s="2">
        <f>FS22*HZ12</f>
        <v>2.5965793000000006</v>
      </c>
      <c r="FU22" s="2">
        <f>EV22*IA24</f>
        <v>38.950624999999988</v>
      </c>
      <c r="FV22" s="109">
        <f>SUM(FW22,FY22,GA22,GC22,GE22,GG22,GI22,GK22,GM22,GO22,GQ22,GS22)/132.58/12</f>
        <v>0.27899507215769093</v>
      </c>
      <c r="FW22" s="37">
        <f>132.58/2</f>
        <v>66.290000000000006</v>
      </c>
      <c r="FX22" s="2">
        <f>FW22*HZ12</f>
        <v>2.5965793000000006</v>
      </c>
      <c r="FY22" s="37">
        <f>132.58/2</f>
        <v>66.290000000000006</v>
      </c>
      <c r="FZ22" s="2">
        <f>FY22*HZ12</f>
        <v>2.5965793000000006</v>
      </c>
      <c r="GA22" s="37">
        <f>132.58/2</f>
        <v>66.290000000000006</v>
      </c>
      <c r="GB22" s="77">
        <f>GA22*HZ12</f>
        <v>2.5965793000000006</v>
      </c>
      <c r="GC22" s="67">
        <v>30</v>
      </c>
      <c r="GD22" s="2">
        <f>GC22*IA12</f>
        <v>1.1927265</v>
      </c>
      <c r="GE22" s="2">
        <v>30</v>
      </c>
      <c r="GF22" s="2">
        <f>GE22*IA12</f>
        <v>1.1927265</v>
      </c>
      <c r="GG22" s="2">
        <v>30</v>
      </c>
      <c r="GH22" s="2">
        <f>GG22*IA12</f>
        <v>1.1927265</v>
      </c>
      <c r="GI22" s="2">
        <v>30</v>
      </c>
      <c r="GJ22" s="2">
        <f>GI22*IA12</f>
        <v>1.1927265</v>
      </c>
      <c r="GK22" s="2">
        <v>30</v>
      </c>
      <c r="GL22" s="2">
        <f>GK22*IA12</f>
        <v>1.1927265</v>
      </c>
      <c r="GM22" s="2">
        <v>30</v>
      </c>
      <c r="GN22" s="2">
        <f>GM22*IA12</f>
        <v>1.1927265</v>
      </c>
      <c r="GO22" s="2">
        <v>30</v>
      </c>
      <c r="GP22" s="2">
        <f>GO22*IA12</f>
        <v>1.1927265</v>
      </c>
      <c r="GQ22" s="2">
        <v>30</v>
      </c>
      <c r="GR22" s="2">
        <f>GQ22*IA12</f>
        <v>1.1927265</v>
      </c>
      <c r="GS22" s="2">
        <v>5</v>
      </c>
      <c r="GT22" s="2">
        <f>GS22*IA12</f>
        <v>0.19878775000000001</v>
      </c>
      <c r="GU22" s="2">
        <f>FV22*IA24</f>
        <v>17.387251891939457</v>
      </c>
      <c r="GV22" s="109">
        <f>SUM(GW22,GY22,HA22,HC22,HE22,HG22,HI22,HK22,)/132.58/12</f>
        <v>2.5142052597174031E-2</v>
      </c>
      <c r="GW22" s="2">
        <v>5</v>
      </c>
      <c r="GX22" s="2">
        <f>GW22*IA12</f>
        <v>0.19878775000000001</v>
      </c>
      <c r="GY22" s="2">
        <v>5</v>
      </c>
      <c r="GZ22" s="2">
        <f>GY22*IA12</f>
        <v>0.19878775000000001</v>
      </c>
      <c r="HA22" s="2">
        <v>5</v>
      </c>
      <c r="HB22" s="2">
        <f>HA22*IA12</f>
        <v>0.19878775000000001</v>
      </c>
      <c r="HC22" s="2">
        <v>5</v>
      </c>
      <c r="HD22" s="2">
        <f>HC22*IB12</f>
        <v>0.20176956624999998</v>
      </c>
      <c r="HE22" s="2">
        <v>5</v>
      </c>
      <c r="HF22" s="2">
        <f>HE22*IB12</f>
        <v>0.20176956624999998</v>
      </c>
      <c r="HG22" s="2">
        <v>5</v>
      </c>
      <c r="HH22" s="2">
        <f>HG22*IB12</f>
        <v>0.20176956624999998</v>
      </c>
      <c r="HI22" s="2">
        <v>5</v>
      </c>
      <c r="HJ22" s="2">
        <f>HI22*IB12</f>
        <v>0.20176956624999998</v>
      </c>
      <c r="HK22" s="2">
        <v>5</v>
      </c>
      <c r="HL22" s="2">
        <f>HK22*IB12</f>
        <v>0.20176956624999998</v>
      </c>
      <c r="HM22" s="2">
        <f>GV22*IA24</f>
        <v>1.5668778599084827</v>
      </c>
      <c r="HN22" s="109">
        <f>SUM(GV22,FV22,EV22,DV22,CV22,BV22,AV22,V22,D22)</f>
        <v>6.3458666465530245</v>
      </c>
      <c r="HO22" s="60">
        <f>SUM(AE22,AG22,AI22,AK22,AM22,AO22,AQ22,AS22,AW22,AY22,BA22,BC22,BE22,BG22,BI22,BK22,BM22,BO22,BQ22,BS22,BW22,BY22,CA22,CC22,CE22,CG22,CI22,CK22,CM22,CO22,CQ22,CS22,CW22,CY22,DA22,DC22,DE22,DG22,DI22,DK22,DM22,DO22,DQ22,DS22,DW22,DY22,EA22,EC22,EE22,EG22,EI22,EK22,EM22,EO22,EQ22,ES22,EW22,EY22,FA22,FC22,FE22,FG22,FI22,FK22,FM22,FO22,FQ22,FS22,FW22,FY22,GA22,GC22,GE22,GG27,GG27,GG22,GI22,GK22,GM22,GO22,GQ22,GS22,GW22,GY22,HA22,HC22,HE22,HG22,HI22,HK22,AC22,AA22,Y22,W22,S22,Q22,O22,M22,K22,I22,G22,E22)</f>
        <v>10122.536000000002</v>
      </c>
      <c r="HP22" s="61">
        <f>SUM(AF22,AH22,AJ22,AL22,AN22,AP22,AR22,AT22,AX22,AZ22,BB22,BD22,BF22,BH22,BJ22,BL22,BN22,BP22,BR22,BT22,BX22,BZ22,CB22,CD22,CF22,CH22,CJ22,CL22,CN22,CP22,CR22,CT22,CX22,CZ22,DB22,DD22,DF22,DH22,DJ22,DL22,DN22,DP22,DR22,DT22,DX22,DZ22,EB22,ED22,EF22,EH22,EJ22,EL22,EN22,EP22,ER22,ET22,EX22,EZ22,FB22,FD22,FF22,FH22,FJ22,FL22,FN22,FP22,FR22,FT22,FX22,FZ22,GB22,GD22,GF22,GH27,GH27,GH22,GJ22,GL22,GN22,GP22,GR22,GT22,GX22,GZ22,HB22,HD22,HF22,HH22,HJ22,HL22,AD22,AB22,Z22,X22,T22,R22,P22,N22,L22,J22,H22,F22)</f>
        <v>375.35731762704961</v>
      </c>
      <c r="HQ22" s="34">
        <f>HM22+GU22+FU22+EU22+DU22+CU22+BU22+AU22+U22</f>
        <v>384.54362322119977</v>
      </c>
      <c r="HT22" s="24"/>
      <c r="HU22" s="29" t="s">
        <v>51</v>
      </c>
      <c r="HV22" s="29">
        <v>87.840999999999994</v>
      </c>
      <c r="HW22" s="29">
        <v>89.159000000000006</v>
      </c>
      <c r="HX22" s="29">
        <v>90.495999999999995</v>
      </c>
      <c r="HY22" s="29">
        <v>91.852999999999994</v>
      </c>
      <c r="HZ22" s="29">
        <v>93.230999999999995</v>
      </c>
      <c r="IA22" s="29">
        <v>94.629000000000005</v>
      </c>
      <c r="IB22" s="29"/>
      <c r="IC22" s="29"/>
      <c r="ID22" s="29"/>
    </row>
    <row r="23" spans="1:238">
      <c r="A23" s="19"/>
      <c r="B23" s="1" t="s">
        <v>107</v>
      </c>
      <c r="C23" s="1"/>
      <c r="D23" s="109">
        <f>SUM(E23,G23,I23,K23,M23,O23,Q23,S23)/132.58/12</f>
        <v>8.3333333333333329E-2</v>
      </c>
      <c r="E23" s="54"/>
      <c r="F23" s="35"/>
      <c r="G23" s="54"/>
      <c r="H23" s="35"/>
      <c r="I23" s="54"/>
      <c r="J23" s="35"/>
      <c r="K23" s="54">
        <f>132.58</f>
        <v>132.58000000000001</v>
      </c>
      <c r="L23" s="35"/>
      <c r="M23" s="54"/>
      <c r="N23" s="35"/>
      <c r="O23" s="54"/>
      <c r="P23" s="35"/>
      <c r="Q23" s="54"/>
      <c r="R23" s="35"/>
      <c r="S23" s="54"/>
      <c r="T23" s="35"/>
      <c r="U23" s="35">
        <f>D23*HV24</f>
        <v>4.8208333333333329</v>
      </c>
      <c r="V23" s="109">
        <f t="shared" ref="V23:V43" si="204">SUM(W23,Y23,AA23,AC23,AE23,AG23,AI23,AK23,AM23,AO23,AQ23,AS23)/132.58/12</f>
        <v>0.14112234122793782</v>
      </c>
      <c r="W23" s="54"/>
      <c r="X23" s="35"/>
      <c r="Y23" s="54"/>
      <c r="Z23" s="35"/>
      <c r="AA23" s="54"/>
      <c r="AB23" s="35"/>
      <c r="AC23" s="54"/>
      <c r="AD23" s="35"/>
      <c r="AE23" s="37"/>
      <c r="AF23" s="35"/>
      <c r="AG23" s="37"/>
      <c r="AH23" s="73"/>
      <c r="AI23" s="68"/>
      <c r="AJ23" s="35"/>
      <c r="AK23" s="37"/>
      <c r="AL23" s="2"/>
      <c r="AM23" s="37">
        <f>132.6*0.2</f>
        <v>26.52</v>
      </c>
      <c r="AN23" s="2"/>
      <c r="AO23" s="37">
        <f>132*0.5</f>
        <v>66</v>
      </c>
      <c r="AP23" s="2"/>
      <c r="AQ23" s="37">
        <v>66</v>
      </c>
      <c r="AR23" s="2"/>
      <c r="AS23" s="37">
        <v>66</v>
      </c>
      <c r="AT23" s="2"/>
      <c r="AU23" s="2">
        <f>V23*HW25</f>
        <v>6.5166063508824843</v>
      </c>
      <c r="AV23" s="109">
        <f t="shared" ref="AV23:AV43" si="205">SUM(AW23,AY23,BA23,BC23,BE23,BG23,BI23,BK23,BM23,BO23,BQ23,BS23)/132.58/12</f>
        <v>0</v>
      </c>
      <c r="AW23" s="37"/>
      <c r="AX23" s="2"/>
      <c r="AY23" s="37"/>
      <c r="AZ23" s="2"/>
      <c r="BA23" s="37"/>
      <c r="BB23" s="2"/>
      <c r="BC23" s="37"/>
      <c r="BD23" s="2"/>
      <c r="BE23" s="37"/>
      <c r="BF23" s="2"/>
      <c r="BG23" s="37"/>
      <c r="BH23" s="2"/>
      <c r="BI23" s="37"/>
      <c r="BJ23" s="2"/>
      <c r="BK23" s="37"/>
      <c r="BL23" s="2"/>
      <c r="BM23" s="37"/>
      <c r="BN23" s="2"/>
      <c r="BO23" s="37"/>
      <c r="BP23" s="2"/>
      <c r="BQ23" s="37"/>
      <c r="BR23" s="2"/>
      <c r="BS23" s="37"/>
      <c r="BT23" s="2"/>
      <c r="BU23" s="2">
        <f>AV23*HX24</f>
        <v>0</v>
      </c>
      <c r="BV23" s="109">
        <f t="shared" ref="BV23:BV43" si="206">SUM(BW23,BY23,CA23,CC23,CE23,CG23,CI23,CK23,CM23,CO23,CQ23,CS23)/132.58/12</f>
        <v>0.99999999999999989</v>
      </c>
      <c r="BW23" s="37">
        <v>132.58000000000001</v>
      </c>
      <c r="BX23" s="2"/>
      <c r="BY23" s="37">
        <v>132.58000000000001</v>
      </c>
      <c r="BZ23" s="2"/>
      <c r="CA23" s="37">
        <v>132.58000000000001</v>
      </c>
      <c r="CB23" s="2"/>
      <c r="CC23" s="37">
        <v>132.58000000000001</v>
      </c>
      <c r="CD23" s="2"/>
      <c r="CE23" s="37">
        <v>132.58000000000001</v>
      </c>
      <c r="CF23" s="2"/>
      <c r="CG23" s="37">
        <v>132.58000000000001</v>
      </c>
      <c r="CH23" s="2"/>
      <c r="CI23" s="37">
        <v>132.58000000000001</v>
      </c>
      <c r="CJ23" s="2"/>
      <c r="CK23" s="37">
        <v>132.58000000000001</v>
      </c>
      <c r="CL23" s="2"/>
      <c r="CM23" s="37">
        <v>132.58000000000001</v>
      </c>
      <c r="CN23" s="2"/>
      <c r="CO23" s="37">
        <v>132.58000000000001</v>
      </c>
      <c r="CP23" s="2"/>
      <c r="CQ23" s="37">
        <v>132.58000000000001</v>
      </c>
      <c r="CR23" s="2"/>
      <c r="CS23" s="37">
        <v>132.58000000000001</v>
      </c>
      <c r="CT23" s="2"/>
      <c r="CU23" s="2">
        <f>BV23*HY24</f>
        <v>60.492999999999995</v>
      </c>
      <c r="CV23" s="109">
        <f t="shared" ref="CV23:CV43" si="207">SUM(CW23,CY23,DA23,DC23,DE23,DG23,DI23,DK23,DM23,DO23,DQ23,DS23)/132.58/12</f>
        <v>0.62499999999999978</v>
      </c>
      <c r="CW23" s="37">
        <v>132.58000000000001</v>
      </c>
      <c r="CX23" s="2"/>
      <c r="CY23" s="37">
        <v>132.58000000000001</v>
      </c>
      <c r="CZ23" s="77"/>
      <c r="DA23" s="37">
        <v>132.58000000000001</v>
      </c>
      <c r="DB23" s="2"/>
      <c r="DC23" s="37">
        <f>132.58*0.5</f>
        <v>66.290000000000006</v>
      </c>
      <c r="DD23" s="2"/>
      <c r="DE23" s="37">
        <f>132.58*0.5</f>
        <v>66.290000000000006</v>
      </c>
      <c r="DF23" s="2"/>
      <c r="DG23" s="37">
        <f>132.58*0.5</f>
        <v>66.290000000000006</v>
      </c>
      <c r="DH23" s="2"/>
      <c r="DI23" s="37">
        <f>132.58*0.5</f>
        <v>66.290000000000006</v>
      </c>
      <c r="DJ23" s="2"/>
      <c r="DK23" s="37">
        <f>132.58*0.5</f>
        <v>66.290000000000006</v>
      </c>
      <c r="DL23" s="2"/>
      <c r="DM23" s="37">
        <f>132.58*0.5</f>
        <v>66.290000000000006</v>
      </c>
      <c r="DN23" s="2"/>
      <c r="DO23" s="37">
        <f>132.58*0.5</f>
        <v>66.290000000000006</v>
      </c>
      <c r="DP23" s="2"/>
      <c r="DQ23" s="37">
        <f>132.58*0.5</f>
        <v>66.290000000000006</v>
      </c>
      <c r="DR23" s="2"/>
      <c r="DS23" s="37">
        <f>132.58*0.5</f>
        <v>66.290000000000006</v>
      </c>
      <c r="DT23" s="2"/>
      <c r="DU23" s="2">
        <f>CV23*HZ24</f>
        <v>38.374999999999986</v>
      </c>
      <c r="DV23" s="109">
        <f t="shared" ref="DV23:DV43" si="208">SUM(DW23,DY23,EA23,EC23,EE23,EG23,EI23,EK23,EM23,EO23,EQ23,ES23)/132.58/12</f>
        <v>0.125</v>
      </c>
      <c r="DW23" s="37">
        <f>132.58/2</f>
        <v>66.290000000000006</v>
      </c>
      <c r="DX23" s="2"/>
      <c r="DY23" s="37">
        <f>132.58/2</f>
        <v>66.290000000000006</v>
      </c>
      <c r="DZ23" s="2"/>
      <c r="EA23" s="37">
        <f>132.58/2</f>
        <v>66.290000000000006</v>
      </c>
      <c r="EB23" s="2"/>
      <c r="EC23" s="37"/>
      <c r="ED23" s="2"/>
      <c r="EE23" s="37"/>
      <c r="EF23" s="2"/>
      <c r="EG23" s="37"/>
      <c r="EH23" s="2"/>
      <c r="EI23" s="37"/>
      <c r="EJ23" s="2"/>
      <c r="EK23" s="37"/>
      <c r="EL23" s="2"/>
      <c r="EM23" s="37"/>
      <c r="EN23" s="2"/>
      <c r="EO23" s="37"/>
      <c r="EP23" s="2"/>
      <c r="EQ23" s="37"/>
      <c r="ER23" s="2"/>
      <c r="ES23" s="37"/>
      <c r="ET23" s="2"/>
      <c r="EU23" s="2">
        <f>DV23*IA24</f>
        <v>7.7901249999999997</v>
      </c>
      <c r="EV23" s="109">
        <f t="shared" ref="EV23:EV43" si="209">SUM(EW23,EY23,FA23,FC23,FE23,FG23,FI23,FK23,FM23,FO23,FQ23,FS23)/132.58/12</f>
        <v>0</v>
      </c>
      <c r="EW23" s="37"/>
      <c r="EX23" s="2"/>
      <c r="EY23" s="37"/>
      <c r="EZ23" s="2"/>
      <c r="FA23" s="37"/>
      <c r="FB23" s="2"/>
      <c r="FC23" s="37"/>
      <c r="FD23" s="2"/>
      <c r="FE23" s="37"/>
      <c r="FF23" s="2"/>
      <c r="FG23" s="37"/>
      <c r="FH23" s="2"/>
      <c r="FI23" s="37"/>
      <c r="FJ23" s="2"/>
      <c r="FK23" s="37"/>
      <c r="FL23" s="2"/>
      <c r="FM23" s="37"/>
      <c r="FN23" s="2"/>
      <c r="FO23" s="37"/>
      <c r="FP23" s="2"/>
      <c r="FQ23" s="37"/>
      <c r="FR23" s="2"/>
      <c r="FS23" s="37"/>
      <c r="FT23" s="2"/>
      <c r="FU23" s="2">
        <f>EV23*IA24</f>
        <v>0</v>
      </c>
      <c r="FV23" s="109">
        <f t="shared" ref="FV23:FV43" si="210">SUM(FW23,FY23,GA23,GC23,GE23,GG23,GI23,GK23,GM23,GO23,GQ23,GS23)/132.58/12</f>
        <v>0</v>
      </c>
      <c r="FW23" s="37"/>
      <c r="FX23" s="2"/>
      <c r="FY23" s="37"/>
      <c r="FZ23" s="2"/>
      <c r="GA23" s="37"/>
      <c r="GB23" s="77"/>
      <c r="GC23" s="67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>
        <f>FV23*IA24</f>
        <v>0</v>
      </c>
      <c r="GV23" s="109">
        <f t="shared" ref="GV23:GV43" si="211">SUM(GW23,GY23,HA23,HC23,HE23,HG23,HI23,HK23,)/132.58/12</f>
        <v>0</v>
      </c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>
        <f>GV23*IA24</f>
        <v>0</v>
      </c>
      <c r="HN23" s="109">
        <f>SUM(GV23,FV23,EV23,DV23,CV23,BV23,AV23,V23,D23)</f>
        <v>1.9744556745612707</v>
      </c>
      <c r="HO23" s="60"/>
      <c r="HP23" s="61"/>
      <c r="HQ23" s="34">
        <f t="shared" ref="HQ23:HQ43" si="212">HM23+GU23+FU23+EU23+DU23+CU23+BU23+AU23+U23</f>
        <v>117.99556468421579</v>
      </c>
      <c r="HT23" s="24"/>
      <c r="HU23" s="29" t="s">
        <v>52</v>
      </c>
      <c r="HV23" s="29">
        <v>71.385000000000005</v>
      </c>
      <c r="HW23" s="29">
        <v>72.456000000000003</v>
      </c>
      <c r="HX23" s="29">
        <v>73.543000000000006</v>
      </c>
      <c r="HY23" s="29">
        <v>74.646000000000001</v>
      </c>
      <c r="HZ23" s="29">
        <v>75.766000000000005</v>
      </c>
      <c r="IA23" s="29">
        <v>76.902000000000001</v>
      </c>
      <c r="IB23" s="29"/>
      <c r="IC23" s="29"/>
      <c r="ID23" s="29"/>
    </row>
    <row r="24" spans="1:238">
      <c r="A24" s="19"/>
      <c r="B24" s="1" t="s">
        <v>108</v>
      </c>
      <c r="C24" s="1"/>
      <c r="D24" s="109">
        <f>SUM(E24,G24,I24,K24,M24,O24,Q24,S24)/132.58/12</f>
        <v>0.18722658017800572</v>
      </c>
      <c r="E24" s="54"/>
      <c r="F24" s="2">
        <f>E24*HU13</f>
        <v>0</v>
      </c>
      <c r="G24" s="54"/>
      <c r="H24" s="2">
        <f>G24*HU13</f>
        <v>0</v>
      </c>
      <c r="I24" s="54"/>
      <c r="J24" s="2">
        <f>I24*HU13</f>
        <v>0</v>
      </c>
      <c r="K24" s="54">
        <f>132.58/2</f>
        <v>66.290000000000006</v>
      </c>
      <c r="L24" s="2">
        <f>K24*HU13</f>
        <v>1.8958940000000002</v>
      </c>
      <c r="M24" s="54">
        <v>132.58000000000001</v>
      </c>
      <c r="N24" s="2">
        <f>M24*HU13</f>
        <v>3.7917880000000004</v>
      </c>
      <c r="O24" s="54">
        <v>33</v>
      </c>
      <c r="P24" s="2">
        <f>O24*HU13</f>
        <v>0.94379999999999997</v>
      </c>
      <c r="Q24" s="54">
        <v>33</v>
      </c>
      <c r="R24" s="2">
        <f>Q24*HU13</f>
        <v>0.94379999999999997</v>
      </c>
      <c r="S24" s="54">
        <v>33</v>
      </c>
      <c r="T24" s="2">
        <f>S24*HU13</f>
        <v>0.94379999999999997</v>
      </c>
      <c r="U24" s="2">
        <f>D24*HV25</f>
        <v>8.5178732651983697</v>
      </c>
      <c r="V24" s="109">
        <f t="shared" si="204"/>
        <v>0.55312515713782873</v>
      </c>
      <c r="W24" s="54">
        <v>33</v>
      </c>
      <c r="X24" s="2">
        <f>W24*HU13</f>
        <v>0.94379999999999997</v>
      </c>
      <c r="Y24" s="54">
        <v>35</v>
      </c>
      <c r="Z24" s="2">
        <f>Y24*HU13</f>
        <v>1.0010000000000001</v>
      </c>
      <c r="AA24" s="54">
        <v>35</v>
      </c>
      <c r="AB24" s="2">
        <f>AA24*HU13</f>
        <v>1.0010000000000001</v>
      </c>
      <c r="AC24" s="54">
        <v>35</v>
      </c>
      <c r="AD24" s="54">
        <v>2.01058</v>
      </c>
      <c r="AE24" s="37">
        <v>35</v>
      </c>
      <c r="AF24" s="35">
        <f>AE24*HU13</f>
        <v>1.0010000000000001</v>
      </c>
      <c r="AG24" s="2">
        <v>35</v>
      </c>
      <c r="AH24" s="73">
        <f>AG24*HU13</f>
        <v>1.0010000000000001</v>
      </c>
      <c r="AI24" s="67">
        <v>70</v>
      </c>
      <c r="AJ24" s="35">
        <f>AI24*HU13</f>
        <v>2.0020000000000002</v>
      </c>
      <c r="AK24" s="2">
        <v>70</v>
      </c>
      <c r="AL24" s="2">
        <f>AK24*HU13</f>
        <v>2.0020000000000002</v>
      </c>
      <c r="AM24" s="2">
        <v>133</v>
      </c>
      <c r="AN24" s="2">
        <f>AM24*HU13</f>
        <v>3.8037999999999998</v>
      </c>
      <c r="AO24" s="2">
        <v>133</v>
      </c>
      <c r="AP24" s="2">
        <f>AO24*HU13</f>
        <v>3.8037999999999998</v>
      </c>
      <c r="AQ24" s="2">
        <v>133</v>
      </c>
      <c r="AR24" s="2">
        <f>AQ24*HU13</f>
        <v>3.8037999999999998</v>
      </c>
      <c r="AS24" s="2">
        <v>133</v>
      </c>
      <c r="AT24" s="2">
        <f>AS24*HU13</f>
        <v>3.8037999999999998</v>
      </c>
      <c r="AU24" s="2">
        <f>V24*HW25</f>
        <v>25.541660381153516</v>
      </c>
      <c r="AV24" s="109">
        <f t="shared" si="205"/>
        <v>0.50158394931362194</v>
      </c>
      <c r="AW24" s="2">
        <f>133/2</f>
        <v>66.5</v>
      </c>
      <c r="AX24" s="2">
        <f>AW24*HU13</f>
        <v>1.9018999999999999</v>
      </c>
      <c r="AY24" s="2">
        <f>133/2</f>
        <v>66.5</v>
      </c>
      <c r="AZ24" s="2">
        <f>AY24*HU13</f>
        <v>1.9018999999999999</v>
      </c>
      <c r="BA24" s="2">
        <f>133/2</f>
        <v>66.5</v>
      </c>
      <c r="BB24" s="2">
        <f>BA24*HU13</f>
        <v>1.9018999999999999</v>
      </c>
      <c r="BC24" s="2">
        <f>133/2</f>
        <v>66.5</v>
      </c>
      <c r="BD24" s="2">
        <f>BC24*HV13</f>
        <v>1.9298299999999999</v>
      </c>
      <c r="BE24" s="2">
        <f>133/2</f>
        <v>66.5</v>
      </c>
      <c r="BF24" s="2">
        <f>BE24*HV13</f>
        <v>1.9298299999999999</v>
      </c>
      <c r="BG24" s="2">
        <f>133/2</f>
        <v>66.5</v>
      </c>
      <c r="BH24" s="2">
        <f>BG24*HV13</f>
        <v>1.9298299999999999</v>
      </c>
      <c r="BI24" s="2">
        <f>133/2</f>
        <v>66.5</v>
      </c>
      <c r="BJ24" s="2">
        <f>BI24*HV13</f>
        <v>1.9298299999999999</v>
      </c>
      <c r="BK24" s="2">
        <f>133/2</f>
        <v>66.5</v>
      </c>
      <c r="BL24" s="2">
        <f>BK24*HV13</f>
        <v>1.9298299999999999</v>
      </c>
      <c r="BM24" s="2">
        <f>133/2</f>
        <v>66.5</v>
      </c>
      <c r="BN24" s="2">
        <f>BM24*HV13</f>
        <v>1.9298299999999999</v>
      </c>
      <c r="BO24" s="2">
        <f>133/2</f>
        <v>66.5</v>
      </c>
      <c r="BP24" s="2">
        <f>BO24*HV13</f>
        <v>1.9298299999999999</v>
      </c>
      <c r="BQ24" s="2">
        <f>133/2</f>
        <v>66.5</v>
      </c>
      <c r="BR24" s="2">
        <f>BQ24*HV13</f>
        <v>1.9298299999999999</v>
      </c>
      <c r="BS24" s="2">
        <f>133/2</f>
        <v>66.5</v>
      </c>
      <c r="BT24" s="2">
        <f>BS24*HV13</f>
        <v>1.9298299999999999</v>
      </c>
      <c r="BU24" s="2">
        <f>AV24*HX25</f>
        <v>23.50923970432946</v>
      </c>
      <c r="BV24" s="109">
        <f t="shared" si="206"/>
        <v>1.0031678986272439</v>
      </c>
      <c r="BW24" s="2">
        <v>133</v>
      </c>
      <c r="BX24" s="2">
        <f>BW24*HV13</f>
        <v>3.8596599999999999</v>
      </c>
      <c r="BY24" s="2">
        <v>133</v>
      </c>
      <c r="BZ24" s="2">
        <f>BY24*HV12</f>
        <v>4.9090299999999996</v>
      </c>
      <c r="CA24" s="2">
        <v>133</v>
      </c>
      <c r="CB24" s="2">
        <f>CA24*HV13</f>
        <v>3.8596599999999999</v>
      </c>
      <c r="CC24" s="2">
        <v>133</v>
      </c>
      <c r="CD24" s="2">
        <f>CC24*HW13</f>
        <v>3.91818</v>
      </c>
      <c r="CE24" s="2">
        <v>133</v>
      </c>
      <c r="CF24" s="2">
        <f>CE24*HW13</f>
        <v>3.91818</v>
      </c>
      <c r="CG24" s="2">
        <v>133</v>
      </c>
      <c r="CH24" s="2">
        <f>CG24*HW13</f>
        <v>3.91818</v>
      </c>
      <c r="CI24" s="2">
        <v>133</v>
      </c>
      <c r="CJ24" s="2">
        <f>CI24*HW13</f>
        <v>3.91818</v>
      </c>
      <c r="CK24" s="2">
        <v>133</v>
      </c>
      <c r="CL24" s="2">
        <f>CK24*HW13</f>
        <v>3.91818</v>
      </c>
      <c r="CM24" s="2">
        <v>133</v>
      </c>
      <c r="CN24" s="2">
        <f>CM24*HW13</f>
        <v>3.91818</v>
      </c>
      <c r="CO24" s="2">
        <v>133</v>
      </c>
      <c r="CP24" s="2">
        <f>CO24*HW13</f>
        <v>3.91818</v>
      </c>
      <c r="CQ24" s="2">
        <v>133</v>
      </c>
      <c r="CR24" s="2">
        <f>CQ24*HW13</f>
        <v>3.91818</v>
      </c>
      <c r="CS24" s="2">
        <v>133</v>
      </c>
      <c r="CT24" s="2">
        <f>CS24*HW13</f>
        <v>3.91818</v>
      </c>
      <c r="CU24" s="2">
        <f>BV24*HY25</f>
        <v>47.723706441393873</v>
      </c>
      <c r="CV24" s="109">
        <f t="shared" si="207"/>
        <v>1.0031678986272439</v>
      </c>
      <c r="CW24" s="2">
        <v>133</v>
      </c>
      <c r="CX24" s="2">
        <f>CW24*HW13</f>
        <v>3.91818</v>
      </c>
      <c r="CY24" s="2">
        <v>133</v>
      </c>
      <c r="CZ24" s="77">
        <f>CY24*HW13</f>
        <v>3.91818</v>
      </c>
      <c r="DA24" s="67">
        <v>133</v>
      </c>
      <c r="DB24" s="2">
        <f>DA24*HW13</f>
        <v>3.91818</v>
      </c>
      <c r="DC24" s="2">
        <v>133</v>
      </c>
      <c r="DD24" s="2">
        <f>DC24*HX13</f>
        <v>3.9767000000000001</v>
      </c>
      <c r="DE24" s="2">
        <v>133</v>
      </c>
      <c r="DF24" s="2">
        <f>DE24*HX13</f>
        <v>3.9767000000000001</v>
      </c>
      <c r="DG24" s="2">
        <v>133</v>
      </c>
      <c r="DH24" s="2">
        <f>DG24*HX13</f>
        <v>3.9767000000000001</v>
      </c>
      <c r="DI24" s="2">
        <v>133</v>
      </c>
      <c r="DJ24" s="2">
        <f>DI24*HX13</f>
        <v>3.9767000000000001</v>
      </c>
      <c r="DK24" s="2">
        <v>133</v>
      </c>
      <c r="DL24" s="2">
        <f>DK24*HX13</f>
        <v>3.9767000000000001</v>
      </c>
      <c r="DM24" s="2">
        <v>133</v>
      </c>
      <c r="DN24" s="2">
        <f>DM24*HX13</f>
        <v>3.9767000000000001</v>
      </c>
      <c r="DO24" s="2">
        <v>133</v>
      </c>
      <c r="DP24" s="2">
        <f>DO24*HX13</f>
        <v>3.9767000000000001</v>
      </c>
      <c r="DQ24" s="2">
        <v>133</v>
      </c>
      <c r="DR24" s="2">
        <f>DQ24*HX13</f>
        <v>3.9767000000000001</v>
      </c>
      <c r="DS24" s="2">
        <v>133</v>
      </c>
      <c r="DT24" s="2">
        <f>DS24*HX13</f>
        <v>3.9767000000000001</v>
      </c>
      <c r="DU24" s="2">
        <f>CV24*HZ25</f>
        <v>48.439968321013723</v>
      </c>
      <c r="DV24" s="109">
        <f t="shared" si="208"/>
        <v>1.0031678986272439</v>
      </c>
      <c r="DW24" s="2">
        <v>133</v>
      </c>
      <c r="DX24" s="2">
        <f>DW24*HX13</f>
        <v>3.9767000000000001</v>
      </c>
      <c r="DY24" s="2">
        <v>133</v>
      </c>
      <c r="DZ24" s="2">
        <f>DY24*HX13</f>
        <v>3.9767000000000001</v>
      </c>
      <c r="EA24" s="2">
        <v>133</v>
      </c>
      <c r="EB24" s="2">
        <f>EA24*HX13</f>
        <v>3.9767000000000001</v>
      </c>
      <c r="EC24" s="2">
        <v>133</v>
      </c>
      <c r="ED24" s="2">
        <f>EC24*HY13</f>
        <v>4.0365500000000001</v>
      </c>
      <c r="EE24" s="2">
        <v>133</v>
      </c>
      <c r="EF24" s="2">
        <f>EE24*HY13</f>
        <v>4.0365500000000001</v>
      </c>
      <c r="EG24" s="2">
        <v>133</v>
      </c>
      <c r="EH24" s="2">
        <f>EG24*HY13</f>
        <v>4.0365500000000001</v>
      </c>
      <c r="EI24" s="2">
        <v>133</v>
      </c>
      <c r="EJ24" s="2">
        <f>EI24*HY13</f>
        <v>4.0365500000000001</v>
      </c>
      <c r="EK24" s="2">
        <v>133</v>
      </c>
      <c r="EL24" s="2">
        <f>EK24*HY13</f>
        <v>4.0365500000000001</v>
      </c>
      <c r="EM24" s="2">
        <f>133</f>
        <v>133</v>
      </c>
      <c r="EN24" s="2">
        <f>EM24*HY13</f>
        <v>4.0365500000000001</v>
      </c>
      <c r="EO24" s="2">
        <f>133</f>
        <v>133</v>
      </c>
      <c r="EP24" s="2">
        <f>EO24*HY13</f>
        <v>4.0365500000000001</v>
      </c>
      <c r="EQ24" s="2">
        <f>133</f>
        <v>133</v>
      </c>
      <c r="ER24" s="2">
        <f>EQ24*HY13</f>
        <v>4.0365500000000001</v>
      </c>
      <c r="ES24" s="2">
        <f>133</f>
        <v>133</v>
      </c>
      <c r="ET24" s="2">
        <f>ES24*HY13</f>
        <v>4.0365500000000001</v>
      </c>
      <c r="EU24" s="2">
        <f>DV24*IA25</f>
        <v>49.166261879619853</v>
      </c>
      <c r="EV24" s="109">
        <f t="shared" si="209"/>
        <v>0.6765097802584602</v>
      </c>
      <c r="EW24" s="2">
        <f>133*1.2</f>
        <v>159.6</v>
      </c>
      <c r="EX24" s="2">
        <f>EW24*HY13</f>
        <v>4.8438600000000003</v>
      </c>
      <c r="EY24" s="2">
        <f>133*1.2</f>
        <v>159.6</v>
      </c>
      <c r="EZ24" s="2">
        <f>EY24*HY13</f>
        <v>4.8438600000000003</v>
      </c>
      <c r="FA24" s="2">
        <f>133*1.2</f>
        <v>159.6</v>
      </c>
      <c r="FB24" s="2">
        <f>FA24*HY13</f>
        <v>4.8438600000000003</v>
      </c>
      <c r="FC24" s="2">
        <v>66</v>
      </c>
      <c r="FD24" s="2">
        <f>FC24*HZ13</f>
        <v>2.0334599999999998</v>
      </c>
      <c r="FE24" s="2">
        <v>66</v>
      </c>
      <c r="FF24" s="2">
        <f>FE24*HZ13</f>
        <v>2.0334599999999998</v>
      </c>
      <c r="FG24" s="2">
        <f>133/2</f>
        <v>66.5</v>
      </c>
      <c r="FH24" s="2">
        <f>FG24*HZ13</f>
        <v>2.0488649999999997</v>
      </c>
      <c r="FI24" s="2">
        <f>133/2</f>
        <v>66.5</v>
      </c>
      <c r="FJ24" s="2">
        <f>FI24*HZ13</f>
        <v>2.0488649999999997</v>
      </c>
      <c r="FK24" s="2">
        <f>133/2</f>
        <v>66.5</v>
      </c>
      <c r="FL24" s="2">
        <f>FK24*HZ13</f>
        <v>2.0488649999999997</v>
      </c>
      <c r="FM24" s="2">
        <f>133/2</f>
        <v>66.5</v>
      </c>
      <c r="FN24" s="2">
        <f>FM24*HZ13</f>
        <v>2.0488649999999997</v>
      </c>
      <c r="FO24" s="2">
        <f>133/2</f>
        <v>66.5</v>
      </c>
      <c r="FP24" s="2">
        <f>FO24*HZ13</f>
        <v>2.0488649999999997</v>
      </c>
      <c r="FQ24" s="2">
        <f>133/2</f>
        <v>66.5</v>
      </c>
      <c r="FR24" s="2">
        <f>FQ24*HZ13</f>
        <v>2.0488649999999997</v>
      </c>
      <c r="FS24" s="2">
        <f>133/2</f>
        <v>66.5</v>
      </c>
      <c r="FT24" s="2">
        <f>FS24*HZ13</f>
        <v>2.0488649999999997</v>
      </c>
      <c r="FU24" s="2">
        <f>EV24*IA25</f>
        <v>33.156420840247392</v>
      </c>
      <c r="FV24" s="109">
        <f t="shared" si="210"/>
        <v>0.15116659124050885</v>
      </c>
      <c r="FW24" s="2">
        <f>133/2</f>
        <v>66.5</v>
      </c>
      <c r="FX24" s="2">
        <f>FW24*HZ13</f>
        <v>2.0488649999999997</v>
      </c>
      <c r="FY24" s="2">
        <f>133/2</f>
        <v>66.5</v>
      </c>
      <c r="FZ24" s="2">
        <f>FY24*HZ13</f>
        <v>2.0488649999999997</v>
      </c>
      <c r="GA24" s="2">
        <f>133/2</f>
        <v>66.5</v>
      </c>
      <c r="GB24" s="77">
        <f>GA24*HZ13</f>
        <v>2.0488649999999997</v>
      </c>
      <c r="GC24" s="67">
        <v>5</v>
      </c>
      <c r="GD24" s="2">
        <f>GC24*IA13</f>
        <v>0.15636074999999997</v>
      </c>
      <c r="GE24" s="2">
        <v>5</v>
      </c>
      <c r="GF24" s="2">
        <f>GE24*IA13</f>
        <v>0.15636074999999997</v>
      </c>
      <c r="GG24" s="2">
        <v>5</v>
      </c>
      <c r="GH24" s="2">
        <f>GG24*IA13</f>
        <v>0.15636074999999997</v>
      </c>
      <c r="GI24" s="2">
        <v>5</v>
      </c>
      <c r="GJ24" s="2">
        <f>GI24*IA13</f>
        <v>0.15636074999999997</v>
      </c>
      <c r="GK24" s="2">
        <v>5</v>
      </c>
      <c r="GL24" s="2">
        <f>GK24*IA13</f>
        <v>0.15636074999999997</v>
      </c>
      <c r="GM24" s="2">
        <v>5</v>
      </c>
      <c r="GN24" s="2">
        <f>GM24*IA13</f>
        <v>0.15636074999999997</v>
      </c>
      <c r="GO24" s="2">
        <v>5</v>
      </c>
      <c r="GP24" s="2">
        <f>GO24*IA13</f>
        <v>0.15636074999999997</v>
      </c>
      <c r="GQ24" s="2">
        <v>5</v>
      </c>
      <c r="GR24" s="2">
        <f>GQ24*IA13</f>
        <v>0.15636074999999997</v>
      </c>
      <c r="GS24" s="2">
        <v>1</v>
      </c>
      <c r="GT24" s="2">
        <f>GS24*IA13</f>
        <v>3.1272149999999992E-2</v>
      </c>
      <c r="GU24" s="2">
        <f>FV24*IA25</f>
        <v>7.4088258032885799</v>
      </c>
      <c r="GV24" s="109">
        <f t="shared" si="211"/>
        <v>5.0284105194348064E-3</v>
      </c>
      <c r="GW24" s="2">
        <v>1</v>
      </c>
      <c r="GX24" s="2">
        <f>GW24*IA13</f>
        <v>3.1272149999999992E-2</v>
      </c>
      <c r="GY24" s="2">
        <v>1</v>
      </c>
      <c r="GZ24" s="2">
        <f>GY24*IA13</f>
        <v>3.1272149999999992E-2</v>
      </c>
      <c r="HA24" s="2">
        <v>1</v>
      </c>
      <c r="HB24" s="2">
        <f>HA24*IA13</f>
        <v>3.1272149999999992E-2</v>
      </c>
      <c r="HC24" s="2">
        <v>1</v>
      </c>
      <c r="HD24" s="2">
        <f>HC24*IB13</f>
        <v>3.1741232249999987E-2</v>
      </c>
      <c r="HE24" s="2">
        <v>1</v>
      </c>
      <c r="HF24" s="2">
        <f>HE24*IB13</f>
        <v>3.1741232249999987E-2</v>
      </c>
      <c r="HG24" s="2">
        <v>1</v>
      </c>
      <c r="HH24" s="2">
        <f>HG24*IB13</f>
        <v>3.1741232249999987E-2</v>
      </c>
      <c r="HI24" s="2">
        <v>1</v>
      </c>
      <c r="HJ24" s="2">
        <f>HI24*IB13</f>
        <v>3.1741232249999987E-2</v>
      </c>
      <c r="HK24" s="2">
        <v>1</v>
      </c>
      <c r="HL24" s="2">
        <f>HK24*IB13</f>
        <v>3.1741232249999987E-2</v>
      </c>
      <c r="HM24" s="2">
        <f>GV24*IA25</f>
        <v>0.2464474279680193</v>
      </c>
      <c r="HN24" s="109">
        <f>SUM(GV24,FV24,EV24,DV24,CV24,BV24,AV24,V24,D24)</f>
        <v>5.0841441645295919</v>
      </c>
      <c r="HO24" s="60">
        <f>SUM(AE24,AG24,AI24,AK24,AM24,AO24,AQ24,AS24,AW24,AY24,BA24,BC24,BE24,BG24,BI24,BK24,BM24,BO24,BQ24,BS24,BW24,BY24,CA24,CC24,CE24,CG24,CI24,CK24,CM24,CO24,CQ24,CS24,CW24,CY24,DA24,DC24,DE24,DG24,DI24,DK24,DM24,DO24,DQ24,DS24,DW24,DY24,EA24,EC24,EE24,EG24,EI24,EK24,EM24,EO24,EQ24,ES24,EW24,EY24,FA24,FC24,FE24,FG24,FI24,FK24,FM24,FO24,FQ24,FS24,FW24,FY24,GA24,GC24,GE24,GG28,GG28,GG24,GI24,GK24,GM24,GO24,GQ24,GS24,GW24,GY24,HA24,HC24,HE24,HG24,HI24,HK24,AC24,AA24,Y24,W24,S24,Q24,O24,M24,K24,I24,G24,E24)</f>
        <v>8090.670000000001</v>
      </c>
      <c r="HP24" s="61">
        <f>SUM(AF24,AH24,AJ24,AL24,AN24,AP24,AR24,AT24,AX24,AZ24,BB24,BD24,BF24,BH24,BJ24,BL24,BN24,BP24,BR24,BT24,BX24,BZ24,CB24,CD24,CF24,CH24,CJ24,CL24,CN24,CP24,CR24,CT24,CX24,CZ24,DB24,DD24,DF24,DH24,DJ24,DL24,DN24,DP24,DR24,DT24,DX24,DZ24,EB24,ED24,EF24,EH24,EJ24,EL24,EN24,EP24,ER24,ET24,EX24,EZ24,FB24,FD24,FF24,FH24,FJ24,FL24,FN24,FP24,FR24,FT24,FX24,FZ24,GB24,GD24,GF24,GH28,GH28,GH24,GJ24,GL24,GN24,GP24,GR24,GT24,GX24,GZ24,HB24,HD24,HF24,HH24,HJ24,HL24,AD24,AB24,Z24,X24,T24,R24,P24,N24,L24,J24,H24,F24)</f>
        <v>242.15106706125025</v>
      </c>
      <c r="HQ24" s="34">
        <f t="shared" si="212"/>
        <v>243.71040406421275</v>
      </c>
      <c r="HT24" s="24"/>
      <c r="HU24" s="29" t="s">
        <v>50</v>
      </c>
      <c r="HV24" s="29">
        <v>57.85</v>
      </c>
      <c r="HW24" s="29">
        <v>58.718000000000004</v>
      </c>
      <c r="HX24" s="29">
        <v>59.598999999999997</v>
      </c>
      <c r="HY24" s="29">
        <v>60.493000000000002</v>
      </c>
      <c r="HZ24" s="29">
        <v>61.4</v>
      </c>
      <c r="IA24" s="29">
        <v>62.320999999999998</v>
      </c>
      <c r="IB24" s="29"/>
      <c r="IC24" s="29"/>
      <c r="ID24" s="29"/>
    </row>
    <row r="25" spans="1:238">
      <c r="A25" s="19"/>
      <c r="B25" s="1" t="s">
        <v>120</v>
      </c>
      <c r="C25" s="1"/>
      <c r="D25" s="109">
        <f>SUM(E25,G25,I25,K25,M25,O25,Q25,S25)/132.58/12</f>
        <v>0</v>
      </c>
      <c r="E25" s="54"/>
      <c r="F25" s="2"/>
      <c r="G25" s="54"/>
      <c r="H25" s="2"/>
      <c r="I25" s="54"/>
      <c r="J25" s="2"/>
      <c r="K25" s="54"/>
      <c r="L25" s="2"/>
      <c r="M25" s="54"/>
      <c r="N25" s="2"/>
      <c r="O25" s="54"/>
      <c r="P25" s="2"/>
      <c r="Q25" s="54"/>
      <c r="R25" s="2"/>
      <c r="S25" s="54"/>
      <c r="T25" s="2"/>
      <c r="U25" s="2">
        <f>D25*HV25</f>
        <v>0</v>
      </c>
      <c r="V25" s="109">
        <f t="shared" si="204"/>
        <v>0</v>
      </c>
      <c r="W25" s="54"/>
      <c r="X25" s="2"/>
      <c r="Y25" s="54"/>
      <c r="Z25" s="2"/>
      <c r="AA25" s="54"/>
      <c r="AB25" s="2"/>
      <c r="AC25" s="54"/>
      <c r="AD25" s="54"/>
      <c r="AE25" s="37"/>
      <c r="AF25" s="35"/>
      <c r="AG25" s="2"/>
      <c r="AH25" s="73"/>
      <c r="AI25" s="67"/>
      <c r="AJ25" s="35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>
        <f>V25*HW25</f>
        <v>0</v>
      </c>
      <c r="AV25" s="109">
        <f t="shared" si="205"/>
        <v>0</v>
      </c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67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>
        <f>AV25*HX25</f>
        <v>0</v>
      </c>
      <c r="BV25" s="109">
        <f t="shared" si="206"/>
        <v>0</v>
      </c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>
        <f>BV25*HY25</f>
        <v>0</v>
      </c>
      <c r="CV25" s="109">
        <f t="shared" si="207"/>
        <v>0</v>
      </c>
      <c r="CW25" s="2"/>
      <c r="CX25" s="2"/>
      <c r="CY25" s="2"/>
      <c r="CZ25" s="77"/>
      <c r="DA25" s="67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>
        <f>CV25*HZ25</f>
        <v>0</v>
      </c>
      <c r="DV25" s="109">
        <f t="shared" si="208"/>
        <v>6.6877859908482926E-2</v>
      </c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>
        <f>EM24*0.2</f>
        <v>26.6</v>
      </c>
      <c r="EN25" s="2"/>
      <c r="EO25" s="2">
        <f>EO24*0.2</f>
        <v>26.6</v>
      </c>
      <c r="EP25" s="2"/>
      <c r="EQ25" s="2">
        <f>EQ24*0.2</f>
        <v>26.6</v>
      </c>
      <c r="ER25" s="2"/>
      <c r="ES25" s="2">
        <f>ES24*0.2</f>
        <v>26.6</v>
      </c>
      <c r="ET25" s="2"/>
      <c r="EU25" s="2"/>
      <c r="EV25" s="109">
        <f t="shared" si="209"/>
        <v>0</v>
      </c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>
        <f>EV25*IA25</f>
        <v>0</v>
      </c>
      <c r="FV25" s="109">
        <f t="shared" si="210"/>
        <v>0</v>
      </c>
      <c r="FW25" s="2"/>
      <c r="FX25" s="2"/>
      <c r="FY25" s="2"/>
      <c r="FZ25" s="2"/>
      <c r="GA25" s="2"/>
      <c r="GB25" s="77"/>
      <c r="GC25" s="67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>
        <f>FV25*IA25</f>
        <v>0</v>
      </c>
      <c r="GV25" s="109">
        <f t="shared" si="211"/>
        <v>0</v>
      </c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>
        <f>GV25*IA25</f>
        <v>0</v>
      </c>
      <c r="HN25" s="109">
        <f>SUM(GV25,FV25,EV25,DV25,CV25,BV25,AV25,V25,D25)</f>
        <v>6.6877859908482926E-2</v>
      </c>
      <c r="HO25" s="60"/>
      <c r="HP25" s="61"/>
      <c r="HQ25" s="34">
        <f t="shared" si="212"/>
        <v>0</v>
      </c>
      <c r="HT25" s="24"/>
      <c r="HU25" s="29" t="s">
        <v>47</v>
      </c>
      <c r="HV25" s="29">
        <v>45.494999999999997</v>
      </c>
      <c r="HW25" s="29">
        <v>46.177</v>
      </c>
      <c r="HX25" s="29">
        <v>46.87</v>
      </c>
      <c r="HY25" s="29">
        <v>47.573</v>
      </c>
      <c r="HZ25" s="29">
        <v>48.286999999999999</v>
      </c>
      <c r="IA25" s="29">
        <v>49.011000000000003</v>
      </c>
      <c r="IB25" s="29"/>
      <c r="IC25" s="29"/>
      <c r="ID25" s="29"/>
    </row>
    <row r="26" spans="1:238" s="23" customFormat="1">
      <c r="A26" s="30" t="s">
        <v>17</v>
      </c>
      <c r="B26" s="31" t="s">
        <v>44</v>
      </c>
      <c r="C26" s="31">
        <v>81.650000000000006</v>
      </c>
      <c r="D26" s="109"/>
      <c r="E26" s="53">
        <f>SUM(E27:E28)</f>
        <v>0</v>
      </c>
      <c r="F26" s="53">
        <f t="shared" ref="F26:AD26" si="213">SUM(F27:F28)</f>
        <v>0</v>
      </c>
      <c r="G26" s="53">
        <f t="shared" si="213"/>
        <v>0</v>
      </c>
      <c r="H26" s="53">
        <f t="shared" si="213"/>
        <v>0</v>
      </c>
      <c r="I26" s="53">
        <f t="shared" si="213"/>
        <v>0</v>
      </c>
      <c r="J26" s="53">
        <f t="shared" si="213"/>
        <v>0</v>
      </c>
      <c r="K26" s="53">
        <f t="shared" si="213"/>
        <v>0</v>
      </c>
      <c r="L26" s="53">
        <f t="shared" si="213"/>
        <v>0</v>
      </c>
      <c r="M26" s="53">
        <f t="shared" si="213"/>
        <v>0</v>
      </c>
      <c r="N26" s="53">
        <f t="shared" si="213"/>
        <v>0</v>
      </c>
      <c r="O26" s="53">
        <f t="shared" si="213"/>
        <v>0</v>
      </c>
      <c r="P26" s="53">
        <f t="shared" si="213"/>
        <v>0</v>
      </c>
      <c r="Q26" s="53">
        <f t="shared" si="213"/>
        <v>0</v>
      </c>
      <c r="R26" s="53">
        <f t="shared" si="213"/>
        <v>0</v>
      </c>
      <c r="S26" s="53">
        <f t="shared" si="213"/>
        <v>0</v>
      </c>
      <c r="T26" s="53">
        <f t="shared" si="213"/>
        <v>0</v>
      </c>
      <c r="U26" s="53"/>
      <c r="V26" s="109"/>
      <c r="W26" s="53">
        <f t="shared" si="213"/>
        <v>0</v>
      </c>
      <c r="X26" s="53">
        <f t="shared" si="213"/>
        <v>0</v>
      </c>
      <c r="Y26" s="53">
        <f t="shared" si="213"/>
        <v>10</v>
      </c>
      <c r="Z26" s="53">
        <f t="shared" si="213"/>
        <v>0.28600000000000003</v>
      </c>
      <c r="AA26" s="53">
        <f t="shared" si="213"/>
        <v>0</v>
      </c>
      <c r="AB26" s="53">
        <f t="shared" si="213"/>
        <v>0</v>
      </c>
      <c r="AC26" s="53">
        <f t="shared" si="213"/>
        <v>10</v>
      </c>
      <c r="AD26" s="53">
        <f t="shared" si="213"/>
        <v>2.01058</v>
      </c>
      <c r="AE26" s="36">
        <f>SUM(AE27:AE28)</f>
        <v>202.88</v>
      </c>
      <c r="AF26" s="34" t="e">
        <f t="shared" ref="AF26:CW26" si="214">SUM(AF27:AF28)</f>
        <v>#REF!</v>
      </c>
      <c r="AG26" s="31">
        <f t="shared" si="214"/>
        <v>0</v>
      </c>
      <c r="AH26" s="72">
        <f t="shared" si="214"/>
        <v>0</v>
      </c>
      <c r="AI26" s="66">
        <v>70.3</v>
      </c>
      <c r="AJ26" s="34">
        <f t="shared" si="214"/>
        <v>0</v>
      </c>
      <c r="AK26" s="31">
        <f t="shared" si="214"/>
        <v>0</v>
      </c>
      <c r="AL26" s="31">
        <f t="shared" si="214"/>
        <v>0</v>
      </c>
      <c r="AM26" s="31">
        <f>SUM(AM27:AM28)</f>
        <v>0</v>
      </c>
      <c r="AN26" s="31">
        <f t="shared" si="214"/>
        <v>0</v>
      </c>
      <c r="AO26" s="31">
        <f t="shared" si="214"/>
        <v>13.258000000000003</v>
      </c>
      <c r="AP26" s="31">
        <f t="shared" si="214"/>
        <v>0.48206088000000002</v>
      </c>
      <c r="AQ26" s="31">
        <f t="shared" si="214"/>
        <v>13.258000000000003</v>
      </c>
      <c r="AR26" s="31">
        <f t="shared" si="214"/>
        <v>0.48206088000000002</v>
      </c>
      <c r="AS26" s="31">
        <f t="shared" si="214"/>
        <v>13.258000000000003</v>
      </c>
      <c r="AT26" s="31">
        <f t="shared" si="214"/>
        <v>0.48206088000000002</v>
      </c>
      <c r="AU26" s="31"/>
      <c r="AV26" s="109"/>
      <c r="AW26" s="31">
        <f t="shared" si="214"/>
        <v>13.258000000000003</v>
      </c>
      <c r="AX26" s="31">
        <f t="shared" si="214"/>
        <v>0.48206088000000002</v>
      </c>
      <c r="AY26" s="31">
        <f t="shared" si="214"/>
        <v>13.258000000000003</v>
      </c>
      <c r="AZ26" s="31">
        <f t="shared" si="214"/>
        <v>0.48206088000000002</v>
      </c>
      <c r="BA26" s="31">
        <f t="shared" si="214"/>
        <v>13.258000000000003</v>
      </c>
      <c r="BB26" s="31">
        <f t="shared" si="214"/>
        <v>0.48206088000000002</v>
      </c>
      <c r="BC26" s="31">
        <f t="shared" si="214"/>
        <v>33.145000000000003</v>
      </c>
      <c r="BD26" s="31">
        <f t="shared" si="214"/>
        <v>1.2233819500000001</v>
      </c>
      <c r="BE26" s="31">
        <f t="shared" si="214"/>
        <v>33.145000000000003</v>
      </c>
      <c r="BF26" s="31">
        <f t="shared" si="214"/>
        <v>1.2233819500000001</v>
      </c>
      <c r="BG26" s="31">
        <f t="shared" si="214"/>
        <v>33.145000000000003</v>
      </c>
      <c r="BH26" s="31">
        <f t="shared" si="214"/>
        <v>1.2233819500000001</v>
      </c>
      <c r="BI26" s="66">
        <f t="shared" si="214"/>
        <v>33.145000000000003</v>
      </c>
      <c r="BJ26" s="31">
        <f t="shared" si="214"/>
        <v>1.2233819500000001</v>
      </c>
      <c r="BK26" s="31">
        <f t="shared" si="214"/>
        <v>33.145000000000003</v>
      </c>
      <c r="BL26" s="31">
        <f t="shared" si="214"/>
        <v>1.2233819500000001</v>
      </c>
      <c r="BM26" s="31">
        <f t="shared" si="214"/>
        <v>33.145000000000003</v>
      </c>
      <c r="BN26" s="31">
        <f t="shared" si="214"/>
        <v>1.2233819500000001</v>
      </c>
      <c r="BO26" s="31">
        <f t="shared" si="214"/>
        <v>33.145000000000003</v>
      </c>
      <c r="BP26" s="31">
        <f t="shared" si="214"/>
        <v>1.2233819500000001</v>
      </c>
      <c r="BQ26" s="31">
        <f t="shared" si="214"/>
        <v>33.145000000000003</v>
      </c>
      <c r="BR26" s="31">
        <f t="shared" si="214"/>
        <v>1.2233819500000001</v>
      </c>
      <c r="BS26" s="31">
        <f t="shared" si="214"/>
        <v>33.145000000000003</v>
      </c>
      <c r="BT26" s="31">
        <f t="shared" si="214"/>
        <v>1.2233819500000001</v>
      </c>
      <c r="BU26" s="31"/>
      <c r="BV26" s="109"/>
      <c r="BW26" s="31">
        <f t="shared" si="214"/>
        <v>33.145000000000003</v>
      </c>
      <c r="BX26" s="31">
        <f t="shared" si="214"/>
        <v>1.2233819500000001</v>
      </c>
      <c r="BY26" s="31">
        <f t="shared" si="214"/>
        <v>33.145000000000003</v>
      </c>
      <c r="BZ26" s="31" t="e">
        <f t="shared" si="214"/>
        <v>#REF!</v>
      </c>
      <c r="CA26" s="31">
        <f t="shared" si="214"/>
        <v>33.145000000000003</v>
      </c>
      <c r="CB26" s="31">
        <f t="shared" si="214"/>
        <v>1.2233819500000001</v>
      </c>
      <c r="CC26" s="31">
        <f t="shared" si="214"/>
        <v>66.290000000000006</v>
      </c>
      <c r="CD26" s="31">
        <f t="shared" si="214"/>
        <v>2.4832234000000004</v>
      </c>
      <c r="CE26" s="31">
        <f t="shared" si="214"/>
        <v>67.290000000000006</v>
      </c>
      <c r="CF26" s="31">
        <f t="shared" si="214"/>
        <v>2.5126834000000002</v>
      </c>
      <c r="CG26" s="31">
        <f t="shared" si="214"/>
        <v>67.290000000000006</v>
      </c>
      <c r="CH26" s="31">
        <f t="shared" si="214"/>
        <v>2.5126834000000002</v>
      </c>
      <c r="CI26" s="31">
        <f t="shared" si="214"/>
        <v>67.290000000000006</v>
      </c>
      <c r="CJ26" s="31">
        <f t="shared" si="214"/>
        <v>2.5126834000000002</v>
      </c>
      <c r="CK26" s="31">
        <f t="shared" si="214"/>
        <v>67.290000000000006</v>
      </c>
      <c r="CL26" s="31">
        <f t="shared" si="214"/>
        <v>2.5126834000000002</v>
      </c>
      <c r="CM26" s="31">
        <f t="shared" si="214"/>
        <v>67.290000000000006</v>
      </c>
      <c r="CN26" s="31">
        <f t="shared" si="214"/>
        <v>2.5126834000000002</v>
      </c>
      <c r="CO26" s="31">
        <f t="shared" si="214"/>
        <v>67.290000000000006</v>
      </c>
      <c r="CP26" s="31">
        <f t="shared" si="214"/>
        <v>2.5126834000000002</v>
      </c>
      <c r="CQ26" s="31">
        <f t="shared" si="214"/>
        <v>67.290000000000006</v>
      </c>
      <c r="CR26" s="31">
        <f t="shared" si="214"/>
        <v>2.5126834000000002</v>
      </c>
      <c r="CS26" s="31">
        <f t="shared" si="214"/>
        <v>67.290000000000006</v>
      </c>
      <c r="CT26" s="31">
        <f t="shared" si="214"/>
        <v>2.5126834000000002</v>
      </c>
      <c r="CU26" s="31"/>
      <c r="CV26" s="109"/>
      <c r="CW26" s="31">
        <f t="shared" si="214"/>
        <v>67.290000000000006</v>
      </c>
      <c r="CX26" s="31">
        <f t="shared" ref="CX26:FM26" si="215">SUM(CX27:CX28)</f>
        <v>2.5126834000000002</v>
      </c>
      <c r="CY26" s="31">
        <f t="shared" si="215"/>
        <v>67.290000000000006</v>
      </c>
      <c r="CZ26" s="74">
        <f t="shared" si="215"/>
        <v>2.5126834000000002</v>
      </c>
      <c r="DA26" s="66">
        <f t="shared" si="215"/>
        <v>67.290000000000006</v>
      </c>
      <c r="DB26" s="31">
        <f t="shared" si="215"/>
        <v>2.5126834000000002</v>
      </c>
      <c r="DC26" s="31">
        <f t="shared" si="215"/>
        <v>34.145000000000003</v>
      </c>
      <c r="DD26" s="31">
        <f t="shared" si="215"/>
        <v>1.2900729000000004</v>
      </c>
      <c r="DE26" s="31">
        <f t="shared" si="215"/>
        <v>34.145000000000003</v>
      </c>
      <c r="DF26" s="31">
        <f t="shared" si="215"/>
        <v>1.2900729000000004</v>
      </c>
      <c r="DG26" s="31">
        <f t="shared" si="215"/>
        <v>34.145000000000003</v>
      </c>
      <c r="DH26" s="31">
        <f t="shared" si="215"/>
        <v>1.2900729000000004</v>
      </c>
      <c r="DI26" s="31">
        <f t="shared" si="215"/>
        <v>34.145000000000003</v>
      </c>
      <c r="DJ26" s="31">
        <f t="shared" si="215"/>
        <v>1.2900729000000004</v>
      </c>
      <c r="DK26" s="31">
        <f t="shared" si="215"/>
        <v>34.145000000000003</v>
      </c>
      <c r="DL26" s="31">
        <f t="shared" si="215"/>
        <v>1.2900729000000004</v>
      </c>
      <c r="DM26" s="31">
        <f t="shared" si="215"/>
        <v>34.145000000000003</v>
      </c>
      <c r="DN26" s="31">
        <f t="shared" si="215"/>
        <v>1.2900729000000004</v>
      </c>
      <c r="DO26" s="31">
        <f t="shared" si="215"/>
        <v>34.145000000000003</v>
      </c>
      <c r="DP26" s="31">
        <f t="shared" si="215"/>
        <v>1.2900729000000004</v>
      </c>
      <c r="DQ26" s="31">
        <f t="shared" si="215"/>
        <v>34.145000000000003</v>
      </c>
      <c r="DR26" s="31">
        <f t="shared" si="215"/>
        <v>1.2900729000000004</v>
      </c>
      <c r="DS26" s="31">
        <f t="shared" si="215"/>
        <v>34.145000000000003</v>
      </c>
      <c r="DT26" s="31">
        <f t="shared" si="215"/>
        <v>1.2900729000000004</v>
      </c>
      <c r="DU26" s="31"/>
      <c r="DV26" s="109"/>
      <c r="DW26" s="31">
        <f t="shared" si="215"/>
        <v>34.145000000000003</v>
      </c>
      <c r="DX26" s="31">
        <f t="shared" si="215"/>
        <v>1.2900729000000004</v>
      </c>
      <c r="DY26" s="31">
        <f t="shared" si="215"/>
        <v>34.145000000000003</v>
      </c>
      <c r="DZ26" s="31">
        <f t="shared" si="215"/>
        <v>1.2900729000000004</v>
      </c>
      <c r="EA26" s="31">
        <f t="shared" si="215"/>
        <v>34.145000000000003</v>
      </c>
      <c r="EB26" s="31">
        <f t="shared" si="215"/>
        <v>1.2900729000000004</v>
      </c>
      <c r="EC26" s="31">
        <f t="shared" si="215"/>
        <v>14.258000000000003</v>
      </c>
      <c r="ED26" s="31">
        <f t="shared" si="215"/>
        <v>0.54197622000000012</v>
      </c>
      <c r="EE26" s="31">
        <f t="shared" si="215"/>
        <v>14.258000000000003</v>
      </c>
      <c r="EF26" s="31">
        <f t="shared" si="215"/>
        <v>0.54197622000000012</v>
      </c>
      <c r="EG26" s="31">
        <f t="shared" si="215"/>
        <v>14.258000000000003</v>
      </c>
      <c r="EH26" s="31">
        <f t="shared" si="215"/>
        <v>0.54197622000000012</v>
      </c>
      <c r="EI26" s="31">
        <f t="shared" si="215"/>
        <v>14.258000000000003</v>
      </c>
      <c r="EJ26" s="31">
        <f t="shared" si="215"/>
        <v>0.54197622000000012</v>
      </c>
      <c r="EK26" s="31">
        <f t="shared" si="215"/>
        <v>14.258000000000003</v>
      </c>
      <c r="EL26" s="31">
        <f t="shared" si="215"/>
        <v>0.54197622000000012</v>
      </c>
      <c r="EM26" s="31">
        <f t="shared" si="215"/>
        <v>14.258000000000003</v>
      </c>
      <c r="EN26" s="31">
        <f t="shared" si="215"/>
        <v>0.54197622000000012</v>
      </c>
      <c r="EO26" s="31">
        <f t="shared" si="215"/>
        <v>14.258000000000003</v>
      </c>
      <c r="EP26" s="31">
        <f t="shared" si="215"/>
        <v>0.54197622000000012</v>
      </c>
      <c r="EQ26" s="31">
        <f t="shared" si="215"/>
        <v>14.258000000000003</v>
      </c>
      <c r="ER26" s="31">
        <f t="shared" si="215"/>
        <v>0.54197622000000012</v>
      </c>
      <c r="ES26" s="31">
        <f t="shared" si="215"/>
        <v>14.258000000000003</v>
      </c>
      <c r="ET26" s="31">
        <f t="shared" si="215"/>
        <v>0.54197622000000012</v>
      </c>
      <c r="EU26" s="31"/>
      <c r="EV26" s="109"/>
      <c r="EW26" s="31">
        <f t="shared" si="215"/>
        <v>14.258000000000003</v>
      </c>
      <c r="EX26" s="31">
        <f t="shared" si="215"/>
        <v>0.54197622000000012</v>
      </c>
      <c r="EY26" s="31">
        <f t="shared" si="215"/>
        <v>14.258000000000003</v>
      </c>
      <c r="EZ26" s="31">
        <f t="shared" si="215"/>
        <v>0.54197622000000012</v>
      </c>
      <c r="FA26" s="31">
        <f t="shared" si="215"/>
        <v>14.258000000000003</v>
      </c>
      <c r="FB26" s="31">
        <f t="shared" si="215"/>
        <v>0.54197622000000012</v>
      </c>
      <c r="FC26" s="31">
        <f t="shared" si="215"/>
        <v>14.258000000000003</v>
      </c>
      <c r="FD26" s="31">
        <f t="shared" si="215"/>
        <v>0.55012586000000019</v>
      </c>
      <c r="FE26" s="31">
        <f t="shared" si="215"/>
        <v>14.258000000000003</v>
      </c>
      <c r="FF26" s="31">
        <f t="shared" si="215"/>
        <v>0.55012586000000019</v>
      </c>
      <c r="FG26" s="31">
        <f t="shared" si="215"/>
        <v>14.258000000000003</v>
      </c>
      <c r="FH26" s="31">
        <f t="shared" si="215"/>
        <v>0.55012586000000019</v>
      </c>
      <c r="FI26" s="31">
        <f t="shared" si="215"/>
        <v>14.258000000000003</v>
      </c>
      <c r="FJ26" s="31">
        <f t="shared" si="215"/>
        <v>0.55012586000000019</v>
      </c>
      <c r="FK26" s="31">
        <f t="shared" si="215"/>
        <v>14.258000000000003</v>
      </c>
      <c r="FL26" s="31">
        <f t="shared" si="215"/>
        <v>0.55012586000000019</v>
      </c>
      <c r="FM26" s="31">
        <f t="shared" si="215"/>
        <v>14.258000000000003</v>
      </c>
      <c r="FN26" s="31">
        <f t="shared" ref="FN26:HL26" si="216">SUM(FN27:FN28)</f>
        <v>0.55012586000000019</v>
      </c>
      <c r="FO26" s="31">
        <f t="shared" si="216"/>
        <v>14.258000000000003</v>
      </c>
      <c r="FP26" s="31">
        <f t="shared" si="216"/>
        <v>0.55012586000000019</v>
      </c>
      <c r="FQ26" s="31">
        <f t="shared" si="216"/>
        <v>14.258000000000003</v>
      </c>
      <c r="FR26" s="31">
        <f t="shared" si="216"/>
        <v>0.55012586000000019</v>
      </c>
      <c r="FS26" s="31">
        <f t="shared" si="216"/>
        <v>14.258000000000003</v>
      </c>
      <c r="FT26" s="31">
        <f t="shared" si="216"/>
        <v>0.55012586000000019</v>
      </c>
      <c r="FU26" s="31"/>
      <c r="FV26" s="109"/>
      <c r="FW26" s="31">
        <f t="shared" si="216"/>
        <v>14.258000000000003</v>
      </c>
      <c r="FX26" s="31">
        <f t="shared" si="216"/>
        <v>0.55012586000000019</v>
      </c>
      <c r="FY26" s="31">
        <f t="shared" si="216"/>
        <v>14.258000000000003</v>
      </c>
      <c r="FZ26" s="31">
        <f t="shared" si="216"/>
        <v>0.55012586000000019</v>
      </c>
      <c r="GA26" s="31">
        <f t="shared" si="216"/>
        <v>14.258000000000003</v>
      </c>
      <c r="GB26" s="74">
        <f t="shared" si="216"/>
        <v>0.55012586000000019</v>
      </c>
      <c r="GC26" s="66">
        <f t="shared" si="216"/>
        <v>14.258000000000003</v>
      </c>
      <c r="GD26" s="31">
        <f t="shared" si="216"/>
        <v>0.55837774790000005</v>
      </c>
      <c r="GE26" s="31">
        <f t="shared" si="216"/>
        <v>14.258000000000003</v>
      </c>
      <c r="GF26" s="31">
        <f t="shared" si="216"/>
        <v>0.55837774790000005</v>
      </c>
      <c r="GG26" s="31">
        <f t="shared" si="216"/>
        <v>14.258000000000003</v>
      </c>
      <c r="GH26" s="31">
        <f t="shared" si="216"/>
        <v>0.55837774790000005</v>
      </c>
      <c r="GI26" s="31">
        <f t="shared" si="216"/>
        <v>14.258000000000003</v>
      </c>
      <c r="GJ26" s="31">
        <f t="shared" si="216"/>
        <v>0.55837774790000005</v>
      </c>
      <c r="GK26" s="31">
        <f t="shared" si="216"/>
        <v>14.258000000000003</v>
      </c>
      <c r="GL26" s="31">
        <f t="shared" si="216"/>
        <v>0.55837774790000005</v>
      </c>
      <c r="GM26" s="31">
        <f t="shared" si="216"/>
        <v>14.258000000000003</v>
      </c>
      <c r="GN26" s="31">
        <f t="shared" si="216"/>
        <v>0.55837774790000005</v>
      </c>
      <c r="GO26" s="31">
        <f t="shared" si="216"/>
        <v>14.258000000000003</v>
      </c>
      <c r="GP26" s="31">
        <f t="shared" si="216"/>
        <v>0.55837774790000005</v>
      </c>
      <c r="GQ26" s="31">
        <f t="shared" si="216"/>
        <v>14.258000000000003</v>
      </c>
      <c r="GR26" s="31">
        <f t="shared" si="216"/>
        <v>0.55837774790000005</v>
      </c>
      <c r="GS26" s="31">
        <f t="shared" si="216"/>
        <v>14.258000000000003</v>
      </c>
      <c r="GT26" s="31">
        <f t="shared" si="216"/>
        <v>0.55837774790000005</v>
      </c>
      <c r="GU26" s="31"/>
      <c r="GV26" s="109"/>
      <c r="GW26" s="31">
        <f t="shared" si="216"/>
        <v>14.258000000000003</v>
      </c>
      <c r="GX26" s="31">
        <f t="shared" si="216"/>
        <v>0.55837774790000005</v>
      </c>
      <c r="GY26" s="31">
        <f t="shared" si="216"/>
        <v>14.258000000000003</v>
      </c>
      <c r="GZ26" s="31">
        <f t="shared" si="216"/>
        <v>0.55837774790000005</v>
      </c>
      <c r="HA26" s="31">
        <f t="shared" si="216"/>
        <v>14.258000000000003</v>
      </c>
      <c r="HB26" s="31">
        <f t="shared" si="216"/>
        <v>0.55837774790000005</v>
      </c>
      <c r="HC26" s="31">
        <f t="shared" si="216"/>
        <v>1</v>
      </c>
      <c r="HD26" s="31">
        <f t="shared" si="216"/>
        <v>3.1741232249999987E-2</v>
      </c>
      <c r="HE26" s="31">
        <f t="shared" si="216"/>
        <v>1</v>
      </c>
      <c r="HF26" s="31">
        <f t="shared" si="216"/>
        <v>3.1741232249999987E-2</v>
      </c>
      <c r="HG26" s="31">
        <f t="shared" si="216"/>
        <v>2</v>
      </c>
      <c r="HH26" s="31">
        <f t="shared" si="216"/>
        <v>7.2095145499999985E-2</v>
      </c>
      <c r="HI26" s="31">
        <f t="shared" si="216"/>
        <v>1</v>
      </c>
      <c r="HJ26" s="31">
        <f t="shared" si="216"/>
        <v>3.1741232249999987E-2</v>
      </c>
      <c r="HK26" s="31">
        <f t="shared" si="216"/>
        <v>1</v>
      </c>
      <c r="HL26" s="31">
        <f t="shared" si="216"/>
        <v>3.1741232249999987E-2</v>
      </c>
      <c r="HM26" s="31"/>
      <c r="HN26" s="109"/>
      <c r="HO26" s="60">
        <f t="shared" ref="HO26:HP28" si="217">SUM(AE26,AG26,AI26,AK26,AM26,AO26,AQ26,AS26,AW26,AY26,BA26,BC26,BE26,BG26,BI26,BK26,BM26,BO26,BQ26,BS26,BW26,BY26,CA26,CC26,CE26,CG26,CI26,CK26,CM26,CO26,CQ26,CS26,CW26,CY26,DA26,DC26,DE26,DG26,DI26,DK26,DM26,DO26,DQ26,DS26,DW26,DY26,EA26,EC26,EE26,EG26,EI26,EK26,EM26,EO26,EQ26,ES26,EW26,EY26,FA26,FC26,FE26,FG26,FI26,FK26,FM26,FO26,FQ26,FS26,FW26,FY26,GA26,GC26,GE26,GG29,GG29,GG26,GI26,GK26,GM26,GO26,GQ26,GS26,GW26,GY26,HA26,HC26,HE26,HG26,HI26,HK26,AC26,AA26,Y26,W26,S26,Q26,O26,M26,K26,I26,G26,E26)</f>
        <v>2519.2339999999936</v>
      </c>
      <c r="HP26" s="61" t="e">
        <f t="shared" si="217"/>
        <v>#REF!</v>
      </c>
      <c r="HQ26" s="34">
        <f>SUM(HQ27:HQ28)</f>
        <v>91.757338125408566</v>
      </c>
      <c r="HT26" s="32"/>
      <c r="HU26" s="33" t="s">
        <v>122</v>
      </c>
      <c r="HV26" s="33">
        <v>35.588999999999999</v>
      </c>
      <c r="HW26" s="33">
        <v>36.122999999999998</v>
      </c>
      <c r="HX26" s="33">
        <v>36.664999999999999</v>
      </c>
      <c r="HY26" s="33">
        <v>37.215000000000003</v>
      </c>
      <c r="HZ26" s="33">
        <v>37.773000000000003</v>
      </c>
      <c r="IA26" s="33">
        <v>38.340000000000003</v>
      </c>
      <c r="IB26" s="33"/>
      <c r="IC26" s="33"/>
      <c r="ID26" s="33"/>
    </row>
    <row r="27" spans="1:238">
      <c r="A27" s="19"/>
      <c r="B27" s="2" t="s">
        <v>109</v>
      </c>
      <c r="C27" s="2"/>
      <c r="D27" s="109">
        <f>SUM(E27,G27,I27,K27,M27,O27,Q27,S27)/132.58/12</f>
        <v>0</v>
      </c>
      <c r="E27" s="54"/>
      <c r="F27" s="54">
        <f>E27*HU12</f>
        <v>0</v>
      </c>
      <c r="G27" s="54"/>
      <c r="H27" s="54">
        <f>G27*HU12</f>
        <v>0</v>
      </c>
      <c r="I27" s="54"/>
      <c r="J27" s="54">
        <f>I27*HU12</f>
        <v>0</v>
      </c>
      <c r="K27" s="54">
        <v>0</v>
      </c>
      <c r="L27" s="54">
        <f>K27*HU12</f>
        <v>0</v>
      </c>
      <c r="M27" s="54">
        <v>0</v>
      </c>
      <c r="N27" s="54">
        <f>M27*HU12</f>
        <v>0</v>
      </c>
      <c r="O27" s="54">
        <v>0</v>
      </c>
      <c r="P27" s="54">
        <f>O27*HU12</f>
        <v>0</v>
      </c>
      <c r="Q27" s="54">
        <v>0</v>
      </c>
      <c r="R27" s="54">
        <f>Q27*HU12</f>
        <v>0</v>
      </c>
      <c r="S27" s="54">
        <v>0</v>
      </c>
      <c r="T27" s="54">
        <f>S27*HU12</f>
        <v>0</v>
      </c>
      <c r="U27" s="35">
        <f>D27*HV24</f>
        <v>0</v>
      </c>
      <c r="V27" s="109">
        <f t="shared" si="204"/>
        <v>0.10833333333333335</v>
      </c>
      <c r="W27" s="54">
        <v>0</v>
      </c>
      <c r="X27" s="54">
        <f>W27*HU12</f>
        <v>0</v>
      </c>
      <c r="Y27" s="54">
        <v>0</v>
      </c>
      <c r="Z27" s="54">
        <f>Y27*HU12</f>
        <v>0</v>
      </c>
      <c r="AA27" s="54">
        <v>0</v>
      </c>
      <c r="AB27" s="54">
        <f>AA27*HU12</f>
        <v>0</v>
      </c>
      <c r="AC27" s="54">
        <v>0</v>
      </c>
      <c r="AD27" s="54">
        <f>AC27*HS15</f>
        <v>0</v>
      </c>
      <c r="AE27" s="63">
        <v>132.58000000000001</v>
      </c>
      <c r="AF27" s="54">
        <f>AE27*HU15</f>
        <v>2.5322780000000007</v>
      </c>
      <c r="AG27" s="2"/>
      <c r="AH27" s="73">
        <f>AG27*HU12</f>
        <v>0</v>
      </c>
      <c r="AI27" s="67"/>
      <c r="AJ27" s="35">
        <f>AI27*HU12</f>
        <v>0</v>
      </c>
      <c r="AK27" s="2"/>
      <c r="AL27" s="2">
        <f>AK27*HU12</f>
        <v>0</v>
      </c>
      <c r="AM27" s="2"/>
      <c r="AN27" s="2">
        <f>AM27*HU12</f>
        <v>0</v>
      </c>
      <c r="AO27" s="2">
        <f>132.58*0.1</f>
        <v>13.258000000000003</v>
      </c>
      <c r="AP27" s="2">
        <f>AO27*HU12</f>
        <v>0.48206088000000002</v>
      </c>
      <c r="AQ27" s="2">
        <v>13.258000000000003</v>
      </c>
      <c r="AR27" s="2">
        <f>AQ27*HU12</f>
        <v>0.48206088000000002</v>
      </c>
      <c r="AS27" s="2">
        <f>132.58*0.1</f>
        <v>13.258000000000003</v>
      </c>
      <c r="AT27" s="2">
        <f>AS27*HU12</f>
        <v>0.48206088000000002</v>
      </c>
      <c r="AU27" s="35">
        <f>V27*HW24</f>
        <v>6.3611166666666676</v>
      </c>
      <c r="AV27" s="109">
        <f t="shared" si="205"/>
        <v>0.21249999999999999</v>
      </c>
      <c r="AW27" s="2">
        <f>132.58*0.1</f>
        <v>13.258000000000003</v>
      </c>
      <c r="AX27" s="2">
        <f>AW27*HU12</f>
        <v>0.48206088000000002</v>
      </c>
      <c r="AY27" s="2">
        <f>132.58*0.1</f>
        <v>13.258000000000003</v>
      </c>
      <c r="AZ27" s="2">
        <f>AY27*HU12</f>
        <v>0.48206088000000002</v>
      </c>
      <c r="BA27" s="2">
        <f>132.58*0.1</f>
        <v>13.258000000000003</v>
      </c>
      <c r="BB27" s="2">
        <f>BA27*HU12</f>
        <v>0.48206088000000002</v>
      </c>
      <c r="BC27" s="2">
        <f>132.58*0.25</f>
        <v>33.145000000000003</v>
      </c>
      <c r="BD27" s="2">
        <f>BC27*HV12</f>
        <v>1.2233819500000001</v>
      </c>
      <c r="BE27" s="2">
        <f>132.58*0.25</f>
        <v>33.145000000000003</v>
      </c>
      <c r="BF27" s="2">
        <f>BE27*HV12</f>
        <v>1.2233819500000001</v>
      </c>
      <c r="BG27" s="2">
        <f>132.58*0.25</f>
        <v>33.145000000000003</v>
      </c>
      <c r="BH27" s="2">
        <f>BG27*HV12</f>
        <v>1.2233819500000001</v>
      </c>
      <c r="BI27" s="67">
        <f>132.58*0.25</f>
        <v>33.145000000000003</v>
      </c>
      <c r="BJ27" s="2">
        <f>BI27*HV12</f>
        <v>1.2233819500000001</v>
      </c>
      <c r="BK27" s="2">
        <f>132.58*0.25</f>
        <v>33.145000000000003</v>
      </c>
      <c r="BL27" s="2">
        <f>BK27*HV12</f>
        <v>1.2233819500000001</v>
      </c>
      <c r="BM27" s="2">
        <f>132.58*0.25</f>
        <v>33.145000000000003</v>
      </c>
      <c r="BN27" s="2">
        <f>BM27*HV12</f>
        <v>1.2233819500000001</v>
      </c>
      <c r="BO27" s="2">
        <f>132.58*0.25</f>
        <v>33.145000000000003</v>
      </c>
      <c r="BP27" s="2">
        <f>BO27*HV12</f>
        <v>1.2233819500000001</v>
      </c>
      <c r="BQ27" s="2">
        <f>132.58*0.25</f>
        <v>33.145000000000003</v>
      </c>
      <c r="BR27" s="2">
        <f>BQ27*HV12</f>
        <v>1.2233819500000001</v>
      </c>
      <c r="BS27" s="2">
        <f>132.58*0.25</f>
        <v>33.145000000000003</v>
      </c>
      <c r="BT27" s="2">
        <f>BS27*HV12</f>
        <v>1.2233819500000001</v>
      </c>
      <c r="BU27" s="35">
        <f>AV27*HX24</f>
        <v>12.664787499999999</v>
      </c>
      <c r="BV27" s="109">
        <f t="shared" si="206"/>
        <v>0.4375</v>
      </c>
      <c r="BW27" s="2">
        <f>132.58*0.25</f>
        <v>33.145000000000003</v>
      </c>
      <c r="BX27" s="2">
        <f>BW27*HV12</f>
        <v>1.2233819500000001</v>
      </c>
      <c r="BY27" s="2">
        <f>132.58*0.25</f>
        <v>33.145000000000003</v>
      </c>
      <c r="BZ27" s="2">
        <f>BY27*HV12</f>
        <v>1.2233819500000001</v>
      </c>
      <c r="CA27" s="2">
        <f>132.58*0.25</f>
        <v>33.145000000000003</v>
      </c>
      <c r="CB27" s="2">
        <f>CA27*HV12</f>
        <v>1.2233819500000001</v>
      </c>
      <c r="CC27" s="2">
        <f>132.58*0.5</f>
        <v>66.290000000000006</v>
      </c>
      <c r="CD27" s="2">
        <f>CC27*HW12</f>
        <v>2.4832234000000004</v>
      </c>
      <c r="CE27" s="2">
        <f>132.58*0.5</f>
        <v>66.290000000000006</v>
      </c>
      <c r="CF27" s="2">
        <f>CE27*HW12</f>
        <v>2.4832234000000004</v>
      </c>
      <c r="CG27" s="2">
        <f>132.58*0.5</f>
        <v>66.290000000000006</v>
      </c>
      <c r="CH27" s="2">
        <f>CG27*HW12</f>
        <v>2.4832234000000004</v>
      </c>
      <c r="CI27" s="2">
        <f>132.58*0.5</f>
        <v>66.290000000000006</v>
      </c>
      <c r="CJ27" s="2">
        <f>CI27*HW12</f>
        <v>2.4832234000000004</v>
      </c>
      <c r="CK27" s="2">
        <f>132.58*0.5</f>
        <v>66.290000000000006</v>
      </c>
      <c r="CL27" s="2">
        <f>CK27*HW12</f>
        <v>2.4832234000000004</v>
      </c>
      <c r="CM27" s="2">
        <f>132.58*0.5</f>
        <v>66.290000000000006</v>
      </c>
      <c r="CN27" s="2">
        <f>CM27*HW12</f>
        <v>2.4832234000000004</v>
      </c>
      <c r="CO27" s="2">
        <f>132.58*0.5</f>
        <v>66.290000000000006</v>
      </c>
      <c r="CP27" s="2">
        <f>CO27*HW12</f>
        <v>2.4832234000000004</v>
      </c>
      <c r="CQ27" s="2">
        <f>132.58*0.5</f>
        <v>66.290000000000006</v>
      </c>
      <c r="CR27" s="2">
        <f>CQ27*HW12</f>
        <v>2.4832234000000004</v>
      </c>
      <c r="CS27" s="2">
        <f>132.58*0.5</f>
        <v>66.290000000000006</v>
      </c>
      <c r="CT27" s="2">
        <f>CS27*HW12</f>
        <v>2.4832234000000004</v>
      </c>
      <c r="CU27" s="35">
        <f>BV27*HY24</f>
        <v>26.465687500000001</v>
      </c>
      <c r="CV27" s="109">
        <f t="shared" si="207"/>
        <v>0.31249999999999989</v>
      </c>
      <c r="CW27" s="2">
        <f>132.58*0.5</f>
        <v>66.290000000000006</v>
      </c>
      <c r="CX27" s="2">
        <f>CW27*HW12</f>
        <v>2.4832234000000004</v>
      </c>
      <c r="CY27" s="2">
        <f>132.58*0.5</f>
        <v>66.290000000000006</v>
      </c>
      <c r="CZ27" s="77">
        <f>CY27*HW12</f>
        <v>2.4832234000000004</v>
      </c>
      <c r="DA27" s="67">
        <f>132.58*0.5</f>
        <v>66.290000000000006</v>
      </c>
      <c r="DB27" s="2">
        <f>DA27*HW12</f>
        <v>2.4832234000000004</v>
      </c>
      <c r="DC27" s="2">
        <f>132.58*0.25</f>
        <v>33.145000000000003</v>
      </c>
      <c r="DD27" s="2">
        <f>DC27*HX12</f>
        <v>1.2601729000000004</v>
      </c>
      <c r="DE27" s="2">
        <f>132.58*0.25</f>
        <v>33.145000000000003</v>
      </c>
      <c r="DF27" s="2">
        <f>DE27*HX12</f>
        <v>1.2601729000000004</v>
      </c>
      <c r="DG27" s="2">
        <f>132.58*0.25</f>
        <v>33.145000000000003</v>
      </c>
      <c r="DH27" s="2">
        <f>DG27*HX12</f>
        <v>1.2601729000000004</v>
      </c>
      <c r="DI27" s="2">
        <f>132.58*0.25</f>
        <v>33.145000000000003</v>
      </c>
      <c r="DJ27" s="2">
        <f>DI27*HX12</f>
        <v>1.2601729000000004</v>
      </c>
      <c r="DK27" s="2">
        <f>132.58*0.25</f>
        <v>33.145000000000003</v>
      </c>
      <c r="DL27" s="2">
        <f>DK27*HX12</f>
        <v>1.2601729000000004</v>
      </c>
      <c r="DM27" s="2">
        <f>132.58*0.25</f>
        <v>33.145000000000003</v>
      </c>
      <c r="DN27" s="2">
        <f>DM27*HX12</f>
        <v>1.2601729000000004</v>
      </c>
      <c r="DO27" s="2">
        <f>132.58*0.25</f>
        <v>33.145000000000003</v>
      </c>
      <c r="DP27" s="2">
        <f>DO27*HX12</f>
        <v>1.2601729000000004</v>
      </c>
      <c r="DQ27" s="2">
        <f>132.58*0.25</f>
        <v>33.145000000000003</v>
      </c>
      <c r="DR27" s="2">
        <f>DQ27*HX12</f>
        <v>1.2601729000000004</v>
      </c>
      <c r="DS27" s="2">
        <f>132.58*0.25</f>
        <v>33.145000000000003</v>
      </c>
      <c r="DT27" s="2">
        <f>DS27*HX12</f>
        <v>1.2601729000000004</v>
      </c>
      <c r="DU27" s="35">
        <f>CV27*HZ24</f>
        <v>19.187499999999993</v>
      </c>
      <c r="DV27" s="109">
        <f t="shared" si="208"/>
        <v>0.13750000000000004</v>
      </c>
      <c r="DW27" s="2">
        <f>132.58*0.25</f>
        <v>33.145000000000003</v>
      </c>
      <c r="DX27" s="2">
        <f>DW27*HX12</f>
        <v>1.2601729000000004</v>
      </c>
      <c r="DY27" s="2">
        <f>132.58*0.25</f>
        <v>33.145000000000003</v>
      </c>
      <c r="DZ27" s="2">
        <f>DY27*HX12</f>
        <v>1.2601729000000004</v>
      </c>
      <c r="EA27" s="2">
        <f>132.58*0.25</f>
        <v>33.145000000000003</v>
      </c>
      <c r="EB27" s="2">
        <f>EA27*HX12</f>
        <v>1.2601729000000004</v>
      </c>
      <c r="EC27" s="2">
        <f>132.58*0.1</f>
        <v>13.258000000000003</v>
      </c>
      <c r="ED27" s="2">
        <f>EC27*HY12</f>
        <v>0.51162622000000013</v>
      </c>
      <c r="EE27" s="2">
        <v>13.258000000000003</v>
      </c>
      <c r="EF27" s="2">
        <f>EE27*HY12</f>
        <v>0.51162622000000013</v>
      </c>
      <c r="EG27" s="2">
        <v>13.258000000000003</v>
      </c>
      <c r="EH27" s="2">
        <f>EG27*HY12</f>
        <v>0.51162622000000013</v>
      </c>
      <c r="EI27" s="2">
        <v>13.258000000000003</v>
      </c>
      <c r="EJ27" s="2">
        <f>EI27*HY12</f>
        <v>0.51162622000000013</v>
      </c>
      <c r="EK27" s="2">
        <v>13.258000000000003</v>
      </c>
      <c r="EL27" s="2">
        <f>EK27*HY12</f>
        <v>0.51162622000000013</v>
      </c>
      <c r="EM27" s="2">
        <v>13.258000000000003</v>
      </c>
      <c r="EN27" s="2">
        <f>EM27*HY12</f>
        <v>0.51162622000000013</v>
      </c>
      <c r="EO27" s="2">
        <v>13.258000000000003</v>
      </c>
      <c r="EP27" s="2">
        <f>EO27*HY12</f>
        <v>0.51162622000000013</v>
      </c>
      <c r="EQ27" s="2">
        <v>13.258000000000003</v>
      </c>
      <c r="ER27" s="2">
        <f>EQ27*HY12</f>
        <v>0.51162622000000013</v>
      </c>
      <c r="ES27" s="2">
        <v>13.258000000000003</v>
      </c>
      <c r="ET27" s="2">
        <f>ES27*HY12</f>
        <v>0.51162622000000013</v>
      </c>
      <c r="EU27" s="2">
        <f>DV27*HZ24</f>
        <v>8.4425000000000026</v>
      </c>
      <c r="EV27" s="109">
        <f t="shared" si="209"/>
        <v>0.10000000000000005</v>
      </c>
      <c r="EW27" s="2">
        <v>13.258000000000003</v>
      </c>
      <c r="EX27" s="2">
        <f>EW27*HY12</f>
        <v>0.51162622000000013</v>
      </c>
      <c r="EY27" s="2">
        <v>13.258000000000003</v>
      </c>
      <c r="EZ27" s="2">
        <f>EY27*HY12</f>
        <v>0.51162622000000013</v>
      </c>
      <c r="FA27" s="2">
        <v>13.258000000000003</v>
      </c>
      <c r="FB27" s="2">
        <f>FA27*HY12</f>
        <v>0.51162622000000013</v>
      </c>
      <c r="FC27" s="2">
        <v>13.258000000000003</v>
      </c>
      <c r="FD27" s="2">
        <f>FC27*HZ12</f>
        <v>0.51931586000000018</v>
      </c>
      <c r="FE27" s="2">
        <v>13.258000000000003</v>
      </c>
      <c r="FF27" s="2">
        <f>FE27*HZ12</f>
        <v>0.51931586000000018</v>
      </c>
      <c r="FG27" s="2">
        <v>13.258000000000003</v>
      </c>
      <c r="FH27" s="2">
        <f>FG27*HZ12</f>
        <v>0.51931586000000018</v>
      </c>
      <c r="FI27" s="2">
        <v>13.258000000000003</v>
      </c>
      <c r="FJ27" s="2">
        <f>FI27*HZ12</f>
        <v>0.51931586000000018</v>
      </c>
      <c r="FK27" s="2">
        <v>13.258000000000003</v>
      </c>
      <c r="FL27" s="2">
        <f>FK27*HZ12</f>
        <v>0.51931586000000018</v>
      </c>
      <c r="FM27" s="2">
        <v>13.258000000000003</v>
      </c>
      <c r="FN27" s="2">
        <f>FM27*HZ12</f>
        <v>0.51931586000000018</v>
      </c>
      <c r="FO27" s="2">
        <v>13.258000000000003</v>
      </c>
      <c r="FP27" s="2">
        <f>FO27*HZ12</f>
        <v>0.51931586000000018</v>
      </c>
      <c r="FQ27" s="2">
        <v>13.258000000000003</v>
      </c>
      <c r="FR27" s="2">
        <f>FQ27*HZ12</f>
        <v>0.51931586000000018</v>
      </c>
      <c r="FS27" s="2">
        <v>13.258000000000003</v>
      </c>
      <c r="FT27" s="2">
        <f>FS27*HZ12</f>
        <v>0.51931586000000018</v>
      </c>
      <c r="FU27" s="35">
        <f>EV27*IA24</f>
        <v>6.2321000000000026</v>
      </c>
      <c r="FV27" s="109">
        <f t="shared" si="210"/>
        <v>0.10000000000000005</v>
      </c>
      <c r="FW27" s="2">
        <v>13.258000000000003</v>
      </c>
      <c r="FX27" s="2">
        <f>FW27*HZ12</f>
        <v>0.51931586000000018</v>
      </c>
      <c r="FY27" s="2">
        <v>13.258000000000003</v>
      </c>
      <c r="FZ27" s="2">
        <f>FY27*HZ12</f>
        <v>0.51931586000000018</v>
      </c>
      <c r="GA27" s="2">
        <v>13.258000000000003</v>
      </c>
      <c r="GB27" s="77">
        <f>GA27*HZ12</f>
        <v>0.51931586000000018</v>
      </c>
      <c r="GC27" s="67">
        <v>13.258000000000003</v>
      </c>
      <c r="GD27" s="2">
        <f>GC27*IA12</f>
        <v>0.52710559790000011</v>
      </c>
      <c r="GE27" s="2">
        <v>13.258000000000003</v>
      </c>
      <c r="GF27" s="2">
        <f>GE27*IA12</f>
        <v>0.52710559790000011</v>
      </c>
      <c r="GG27" s="2">
        <v>13.258000000000003</v>
      </c>
      <c r="GH27" s="2">
        <f>GG27*IA12</f>
        <v>0.52710559790000011</v>
      </c>
      <c r="GI27" s="2">
        <v>13.258000000000003</v>
      </c>
      <c r="GJ27" s="2">
        <f>GI27*IA12</f>
        <v>0.52710559790000011</v>
      </c>
      <c r="GK27" s="2">
        <v>13.258000000000003</v>
      </c>
      <c r="GL27" s="2">
        <f>GK27*IA12</f>
        <v>0.52710559790000011</v>
      </c>
      <c r="GM27" s="2">
        <v>13.258000000000003</v>
      </c>
      <c r="GN27" s="2">
        <f>GM27*IA12</f>
        <v>0.52710559790000011</v>
      </c>
      <c r="GO27" s="2">
        <v>13.258000000000003</v>
      </c>
      <c r="GP27" s="2">
        <f>GO27*IA12</f>
        <v>0.52710559790000011</v>
      </c>
      <c r="GQ27" s="2">
        <v>13.258000000000003</v>
      </c>
      <c r="GR27" s="2">
        <f>GQ27*IA12</f>
        <v>0.52710559790000011</v>
      </c>
      <c r="GS27" s="2">
        <v>13.258000000000003</v>
      </c>
      <c r="GT27" s="2">
        <f>GS27*IA12</f>
        <v>0.52710559790000011</v>
      </c>
      <c r="GU27" s="35">
        <f>FV27*IA24</f>
        <v>6.2321000000000026</v>
      </c>
      <c r="GV27" s="109">
        <f t="shared" si="211"/>
        <v>2.5628551314929356E-2</v>
      </c>
      <c r="GW27" s="2">
        <v>13.258000000000003</v>
      </c>
      <c r="GX27" s="2">
        <f>GW27*IA12</f>
        <v>0.52710559790000011</v>
      </c>
      <c r="GY27" s="2">
        <v>13.258000000000003</v>
      </c>
      <c r="GZ27" s="2">
        <f>GY27*IA12</f>
        <v>0.52710559790000011</v>
      </c>
      <c r="HA27" s="2">
        <v>13.258000000000003</v>
      </c>
      <c r="HB27" s="2">
        <f>HA27*IA12</f>
        <v>0.52710559790000011</v>
      </c>
      <c r="HC27" s="2">
        <v>0</v>
      </c>
      <c r="HD27" s="2">
        <f>HC27*IB12</f>
        <v>0</v>
      </c>
      <c r="HE27" s="2">
        <v>0</v>
      </c>
      <c r="HF27" s="2">
        <f>HE27*IB12</f>
        <v>0</v>
      </c>
      <c r="HG27" s="2">
        <v>1</v>
      </c>
      <c r="HH27" s="2">
        <f>HG27*IB12</f>
        <v>4.0353913249999998E-2</v>
      </c>
      <c r="HI27" s="2">
        <v>0</v>
      </c>
      <c r="HJ27" s="2">
        <f>HI27*IB12</f>
        <v>0</v>
      </c>
      <c r="HK27" s="2">
        <v>0</v>
      </c>
      <c r="HL27" s="2">
        <f>HK27*IB12</f>
        <v>0</v>
      </c>
      <c r="HM27" s="35">
        <f>GV27*IA24</f>
        <v>1.5971969464977123</v>
      </c>
      <c r="HN27" s="109">
        <f>SUM(GV27,FV27,EV27,DV27,CV27,BV27,AV27,V27,D27)</f>
        <v>1.4339618846482627</v>
      </c>
      <c r="HO27" s="60">
        <f t="shared" si="217"/>
        <v>2294.6339999999964</v>
      </c>
      <c r="HP27" s="61">
        <f t="shared" si="217"/>
        <v>84.563322955650079</v>
      </c>
      <c r="HQ27" s="34">
        <f t="shared" si="212"/>
        <v>87.182988613164383</v>
      </c>
      <c r="HT27" s="24"/>
      <c r="HU27" s="29" t="s">
        <v>123</v>
      </c>
      <c r="HV27" s="29">
        <v>30.388000000000002</v>
      </c>
      <c r="HW27" s="29">
        <v>30.844000000000001</v>
      </c>
      <c r="HX27" s="29">
        <v>3.3069999999999999</v>
      </c>
      <c r="HY27" s="29">
        <v>31.777000000000001</v>
      </c>
      <c r="HZ27" s="29">
        <v>32.253999999999998</v>
      </c>
      <c r="IA27" s="29">
        <v>32.738</v>
      </c>
      <c r="IB27" s="29"/>
      <c r="IC27" s="29"/>
      <c r="ID27" s="29"/>
    </row>
    <row r="28" spans="1:238">
      <c r="A28" s="19"/>
      <c r="B28" s="2" t="s">
        <v>108</v>
      </c>
      <c r="C28" s="2"/>
      <c r="D28" s="109">
        <f>SUM(E28,G28,I28,K28,M28,O28,Q28,S28)/132.58/12</f>
        <v>0</v>
      </c>
      <c r="E28" s="54"/>
      <c r="F28" s="1">
        <f>E28*HU13</f>
        <v>0</v>
      </c>
      <c r="G28" s="54"/>
      <c r="H28" s="1">
        <f>G28*HU13</f>
        <v>0</v>
      </c>
      <c r="I28" s="54"/>
      <c r="J28" s="1">
        <f>I28*HU13</f>
        <v>0</v>
      </c>
      <c r="K28" s="54">
        <v>0</v>
      </c>
      <c r="L28" s="1">
        <f>K28*HU13</f>
        <v>0</v>
      </c>
      <c r="M28" s="54">
        <v>0</v>
      </c>
      <c r="N28" s="1">
        <f>M28*HU13</f>
        <v>0</v>
      </c>
      <c r="O28" s="54">
        <v>0</v>
      </c>
      <c r="P28" s="1">
        <f>O28*HU13</f>
        <v>0</v>
      </c>
      <c r="Q28" s="54">
        <v>0</v>
      </c>
      <c r="R28" s="1">
        <f>Q28*HU13</f>
        <v>0</v>
      </c>
      <c r="S28" s="54">
        <v>0</v>
      </c>
      <c r="T28" s="1">
        <f>S28*HU13</f>
        <v>0</v>
      </c>
      <c r="U28" s="35">
        <f>D28*HV25</f>
        <v>0</v>
      </c>
      <c r="V28" s="109">
        <f t="shared" si="204"/>
        <v>5.6758183738120367E-2</v>
      </c>
      <c r="W28" s="54">
        <v>0</v>
      </c>
      <c r="X28" s="1">
        <f>W28*HU13</f>
        <v>0</v>
      </c>
      <c r="Y28" s="54">
        <v>10</v>
      </c>
      <c r="Z28" s="1">
        <f>Y28*HU13</f>
        <v>0.28600000000000003</v>
      </c>
      <c r="AA28" s="54"/>
      <c r="AB28" s="1">
        <f>AA28*HU13</f>
        <v>0</v>
      </c>
      <c r="AC28" s="54">
        <v>10</v>
      </c>
      <c r="AD28" s="54">
        <v>2.01058</v>
      </c>
      <c r="AE28" s="63">
        <v>70.3</v>
      </c>
      <c r="AF28" s="54" t="e">
        <f>AE28*#REF!</f>
        <v>#REF!</v>
      </c>
      <c r="AG28" s="2"/>
      <c r="AH28" s="73">
        <f>AG28*HU13</f>
        <v>0</v>
      </c>
      <c r="AI28" s="67"/>
      <c r="AJ28" s="35">
        <f>AI28*HU13</f>
        <v>0</v>
      </c>
      <c r="AK28" s="2"/>
      <c r="AL28" s="2">
        <f>AK28*HU13</f>
        <v>0</v>
      </c>
      <c r="AM28" s="2"/>
      <c r="AN28" s="2">
        <f>AM28*HU13</f>
        <v>0</v>
      </c>
      <c r="AO28" s="2"/>
      <c r="AP28" s="2">
        <f>AO28*HU13</f>
        <v>0</v>
      </c>
      <c r="AQ28" s="2"/>
      <c r="AR28" s="2">
        <f>AQ28*HU13</f>
        <v>0</v>
      </c>
      <c r="AS28" s="2"/>
      <c r="AT28" s="2">
        <f>AS28*HU13</f>
        <v>0</v>
      </c>
      <c r="AU28" s="35">
        <f>V28*HW25</f>
        <v>2.6209226504751841</v>
      </c>
      <c r="AV28" s="109">
        <f t="shared" si="205"/>
        <v>0</v>
      </c>
      <c r="AW28" s="2"/>
      <c r="AX28" s="2">
        <f>AW28*HU13</f>
        <v>0</v>
      </c>
      <c r="AY28" s="2"/>
      <c r="AZ28" s="2">
        <f>AY28*HU13</f>
        <v>0</v>
      </c>
      <c r="BA28" s="2"/>
      <c r="BB28" s="2">
        <f>BA28*HU13</f>
        <v>0</v>
      </c>
      <c r="BC28" s="2"/>
      <c r="BD28" s="2">
        <f>BC28*HV13</f>
        <v>0</v>
      </c>
      <c r="BE28" s="2"/>
      <c r="BF28" s="2">
        <f>BE28*HV13</f>
        <v>0</v>
      </c>
      <c r="BG28" s="2"/>
      <c r="BH28" s="2">
        <f>BG28*HV13</f>
        <v>0</v>
      </c>
      <c r="BI28" s="67"/>
      <c r="BJ28" s="2">
        <f>BI28*HV13</f>
        <v>0</v>
      </c>
      <c r="BK28" s="2"/>
      <c r="BL28" s="2">
        <f>BK28*HV13</f>
        <v>0</v>
      </c>
      <c r="BM28" s="2"/>
      <c r="BN28" s="2">
        <f>BM28*HV13</f>
        <v>0</v>
      </c>
      <c r="BO28" s="2"/>
      <c r="BP28" s="2">
        <f>BO28*HV13</f>
        <v>0</v>
      </c>
      <c r="BQ28" s="2"/>
      <c r="BR28" s="2">
        <f>BQ28*HV13</f>
        <v>0</v>
      </c>
      <c r="BS28" s="2"/>
      <c r="BT28" s="2">
        <f>BS28*HV13</f>
        <v>0</v>
      </c>
      <c r="BU28" s="35">
        <f>AV28*HX25</f>
        <v>0</v>
      </c>
      <c r="BV28" s="109">
        <f t="shared" si="206"/>
        <v>5.0284105194348064E-3</v>
      </c>
      <c r="BW28" s="2"/>
      <c r="BX28" s="2">
        <f>BW28*HV13</f>
        <v>0</v>
      </c>
      <c r="BY28" s="2"/>
      <c r="BZ28" s="2" t="e">
        <f>BY28*#REF!</f>
        <v>#REF!</v>
      </c>
      <c r="CA28" s="2"/>
      <c r="CB28" s="2">
        <f>CA28*HV13</f>
        <v>0</v>
      </c>
      <c r="CC28" s="2"/>
      <c r="CD28" s="2">
        <f>CC28*HW13</f>
        <v>0</v>
      </c>
      <c r="CE28" s="2">
        <v>1</v>
      </c>
      <c r="CF28" s="2">
        <f>CE28*HW13</f>
        <v>2.946E-2</v>
      </c>
      <c r="CG28" s="2">
        <v>1</v>
      </c>
      <c r="CH28" s="2">
        <f>CG28*HW13</f>
        <v>2.946E-2</v>
      </c>
      <c r="CI28" s="2">
        <v>1</v>
      </c>
      <c r="CJ28" s="2">
        <f>CI28*HW13</f>
        <v>2.946E-2</v>
      </c>
      <c r="CK28" s="2">
        <v>1</v>
      </c>
      <c r="CL28" s="2">
        <f>CK28*HW13</f>
        <v>2.946E-2</v>
      </c>
      <c r="CM28" s="2">
        <v>1</v>
      </c>
      <c r="CN28" s="2">
        <f>CM28*HW13</f>
        <v>2.946E-2</v>
      </c>
      <c r="CO28" s="2">
        <v>1</v>
      </c>
      <c r="CP28" s="2">
        <f>CO28*HW13</f>
        <v>2.946E-2</v>
      </c>
      <c r="CQ28" s="2">
        <v>1</v>
      </c>
      <c r="CR28" s="2">
        <f>CQ28*HW13</f>
        <v>2.946E-2</v>
      </c>
      <c r="CS28" s="2">
        <v>1</v>
      </c>
      <c r="CT28" s="2">
        <f>CS28*HW13</f>
        <v>2.946E-2</v>
      </c>
      <c r="CU28" s="35">
        <f>BV28*HY25</f>
        <v>0.23921657364107204</v>
      </c>
      <c r="CV28" s="109">
        <f t="shared" si="207"/>
        <v>7.5426157791522097E-3</v>
      </c>
      <c r="CW28" s="2">
        <v>1</v>
      </c>
      <c r="CX28" s="2">
        <f>CW28*HW13</f>
        <v>2.946E-2</v>
      </c>
      <c r="CY28" s="2">
        <v>1</v>
      </c>
      <c r="CZ28" s="77">
        <f>CY28*HW13</f>
        <v>2.946E-2</v>
      </c>
      <c r="DA28" s="67">
        <v>1</v>
      </c>
      <c r="DB28" s="2">
        <f>DA28*HW13</f>
        <v>2.946E-2</v>
      </c>
      <c r="DC28" s="2">
        <v>1</v>
      </c>
      <c r="DD28" s="2">
        <f>DC28*HX13</f>
        <v>2.9899999999999999E-2</v>
      </c>
      <c r="DE28" s="2">
        <v>1</v>
      </c>
      <c r="DF28" s="2">
        <f>DE28*HX13</f>
        <v>2.9899999999999999E-2</v>
      </c>
      <c r="DG28" s="2">
        <v>1</v>
      </c>
      <c r="DH28" s="2">
        <f>DG28*HX13</f>
        <v>2.9899999999999999E-2</v>
      </c>
      <c r="DI28" s="2">
        <v>1</v>
      </c>
      <c r="DJ28" s="2">
        <f>DI28*HX13</f>
        <v>2.9899999999999999E-2</v>
      </c>
      <c r="DK28" s="2">
        <v>1</v>
      </c>
      <c r="DL28" s="2">
        <f>DK28*HX13</f>
        <v>2.9899999999999999E-2</v>
      </c>
      <c r="DM28" s="2">
        <v>1</v>
      </c>
      <c r="DN28" s="2">
        <f>DM28*HX13</f>
        <v>2.9899999999999999E-2</v>
      </c>
      <c r="DO28" s="2">
        <v>1</v>
      </c>
      <c r="DP28" s="2">
        <f>DO28*HX13</f>
        <v>2.9899999999999999E-2</v>
      </c>
      <c r="DQ28" s="2">
        <v>1</v>
      </c>
      <c r="DR28" s="2">
        <f>DQ28*HX13</f>
        <v>2.9899999999999999E-2</v>
      </c>
      <c r="DS28" s="2">
        <v>1</v>
      </c>
      <c r="DT28" s="2">
        <f>DS28*HX13</f>
        <v>2.9899999999999999E-2</v>
      </c>
      <c r="DU28" s="35">
        <f>CV28*HZ25</f>
        <v>0.36421028812792272</v>
      </c>
      <c r="DV28" s="109">
        <f t="shared" si="208"/>
        <v>7.5426157791522097E-3</v>
      </c>
      <c r="DW28" s="2">
        <v>1</v>
      </c>
      <c r="DX28" s="2">
        <f>DW28*HX13</f>
        <v>2.9899999999999999E-2</v>
      </c>
      <c r="DY28" s="2">
        <v>1</v>
      </c>
      <c r="DZ28" s="2">
        <f>DY28*HX13</f>
        <v>2.9899999999999999E-2</v>
      </c>
      <c r="EA28" s="2">
        <v>1</v>
      </c>
      <c r="EB28" s="2">
        <f>EA28*HX13</f>
        <v>2.9899999999999999E-2</v>
      </c>
      <c r="EC28" s="2">
        <v>1</v>
      </c>
      <c r="ED28" s="2">
        <f>EC28*HY13</f>
        <v>3.0350000000000002E-2</v>
      </c>
      <c r="EE28" s="2">
        <v>1</v>
      </c>
      <c r="EF28" s="2">
        <f>EE28*HY13</f>
        <v>3.0350000000000002E-2</v>
      </c>
      <c r="EG28" s="2">
        <v>1</v>
      </c>
      <c r="EH28" s="2">
        <f>EG28*HY13</f>
        <v>3.0350000000000002E-2</v>
      </c>
      <c r="EI28" s="2">
        <v>1</v>
      </c>
      <c r="EJ28" s="2">
        <f>EI28*HY13</f>
        <v>3.0350000000000002E-2</v>
      </c>
      <c r="EK28" s="2">
        <v>1</v>
      </c>
      <c r="EL28" s="2">
        <f>EK28*HY13</f>
        <v>3.0350000000000002E-2</v>
      </c>
      <c r="EM28" s="2">
        <v>1</v>
      </c>
      <c r="EN28" s="2">
        <f>EM28*HY13</f>
        <v>3.0350000000000002E-2</v>
      </c>
      <c r="EO28" s="2">
        <v>1</v>
      </c>
      <c r="EP28" s="2">
        <f>EO28*HY13</f>
        <v>3.0350000000000002E-2</v>
      </c>
      <c r="EQ28" s="2">
        <v>1</v>
      </c>
      <c r="ER28" s="2">
        <f>EQ28*HY13</f>
        <v>3.0350000000000002E-2</v>
      </c>
      <c r="ES28" s="2">
        <v>1</v>
      </c>
      <c r="ET28" s="2">
        <f>ES28*HY13</f>
        <v>3.0350000000000002E-2</v>
      </c>
      <c r="EU28" s="2">
        <f>DV28*HZ25</f>
        <v>0.36421028812792272</v>
      </c>
      <c r="EV28" s="109">
        <f t="shared" si="209"/>
        <v>7.5426157791522097E-3</v>
      </c>
      <c r="EW28" s="2">
        <v>1</v>
      </c>
      <c r="EX28" s="2">
        <f>EW28*HY13</f>
        <v>3.0350000000000002E-2</v>
      </c>
      <c r="EY28" s="2">
        <v>1</v>
      </c>
      <c r="EZ28" s="2">
        <f>EY28*HY13</f>
        <v>3.0350000000000002E-2</v>
      </c>
      <c r="FA28" s="2">
        <v>1</v>
      </c>
      <c r="FB28" s="2">
        <f>FA28*HY13</f>
        <v>3.0350000000000002E-2</v>
      </c>
      <c r="FC28" s="2">
        <v>1</v>
      </c>
      <c r="FD28" s="2">
        <f>FC28*HZ13</f>
        <v>3.0809999999999997E-2</v>
      </c>
      <c r="FE28" s="2">
        <v>1</v>
      </c>
      <c r="FF28" s="2">
        <f>FE28*HZ13</f>
        <v>3.0809999999999997E-2</v>
      </c>
      <c r="FG28" s="2">
        <v>1</v>
      </c>
      <c r="FH28" s="2">
        <f>FG28*HZ13</f>
        <v>3.0809999999999997E-2</v>
      </c>
      <c r="FI28" s="2">
        <v>1</v>
      </c>
      <c r="FJ28" s="2">
        <f>FI28*HZ13</f>
        <v>3.0809999999999997E-2</v>
      </c>
      <c r="FK28" s="2">
        <v>1</v>
      </c>
      <c r="FL28" s="2">
        <f>FK28*HZ13</f>
        <v>3.0809999999999997E-2</v>
      </c>
      <c r="FM28" s="2">
        <v>1</v>
      </c>
      <c r="FN28" s="2">
        <f>FM28*HZ13</f>
        <v>3.0809999999999997E-2</v>
      </c>
      <c r="FO28" s="2">
        <v>1</v>
      </c>
      <c r="FP28" s="2">
        <f>FO28*HZ13</f>
        <v>3.0809999999999997E-2</v>
      </c>
      <c r="FQ28" s="2">
        <v>1</v>
      </c>
      <c r="FR28" s="2">
        <f>FQ28*HZ13</f>
        <v>3.0809999999999997E-2</v>
      </c>
      <c r="FS28" s="2">
        <v>1</v>
      </c>
      <c r="FT28" s="2">
        <f>FS28*HZ13</f>
        <v>3.0809999999999997E-2</v>
      </c>
      <c r="FU28" s="35">
        <f>EV28*IA25</f>
        <v>0.36967114195202899</v>
      </c>
      <c r="FV28" s="109">
        <f t="shared" si="210"/>
        <v>7.5426157791522097E-3</v>
      </c>
      <c r="FW28" s="2">
        <v>1</v>
      </c>
      <c r="FX28" s="2">
        <f>FW28*HZ13</f>
        <v>3.0809999999999997E-2</v>
      </c>
      <c r="FY28" s="2">
        <v>1</v>
      </c>
      <c r="FZ28" s="2">
        <f>FY28*HZ13</f>
        <v>3.0809999999999997E-2</v>
      </c>
      <c r="GA28" s="2">
        <v>1</v>
      </c>
      <c r="GB28" s="77">
        <f>GA28*HZ13</f>
        <v>3.0809999999999997E-2</v>
      </c>
      <c r="GC28" s="67">
        <v>1</v>
      </c>
      <c r="GD28" s="2">
        <f>GC28*IA13</f>
        <v>3.1272149999999992E-2</v>
      </c>
      <c r="GE28" s="2">
        <v>1</v>
      </c>
      <c r="GF28" s="2">
        <f>GE28*IA13</f>
        <v>3.1272149999999992E-2</v>
      </c>
      <c r="GG28" s="2">
        <v>1</v>
      </c>
      <c r="GH28" s="2">
        <f>GG28*IA13</f>
        <v>3.1272149999999992E-2</v>
      </c>
      <c r="GI28" s="2">
        <v>1</v>
      </c>
      <c r="GJ28" s="2">
        <f>GI28*IA13</f>
        <v>3.1272149999999992E-2</v>
      </c>
      <c r="GK28" s="2">
        <v>1</v>
      </c>
      <c r="GL28" s="2">
        <f>GK28*IA13</f>
        <v>3.1272149999999992E-2</v>
      </c>
      <c r="GM28" s="2">
        <v>1</v>
      </c>
      <c r="GN28" s="2">
        <f>GM28*IA13</f>
        <v>3.1272149999999992E-2</v>
      </c>
      <c r="GO28" s="2">
        <v>1</v>
      </c>
      <c r="GP28" s="2">
        <f>GO28*IA13</f>
        <v>3.1272149999999992E-2</v>
      </c>
      <c r="GQ28" s="2">
        <v>1</v>
      </c>
      <c r="GR28" s="2">
        <f>GQ28*IA13</f>
        <v>3.1272149999999992E-2</v>
      </c>
      <c r="GS28" s="2">
        <v>1</v>
      </c>
      <c r="GT28" s="2">
        <f>GS28*IA13</f>
        <v>3.1272149999999992E-2</v>
      </c>
      <c r="GU28" s="35">
        <f>FV28*IA25</f>
        <v>0.36967114195202899</v>
      </c>
      <c r="GV28" s="109">
        <f t="shared" si="211"/>
        <v>5.0284105194348064E-3</v>
      </c>
      <c r="GW28" s="2">
        <v>1</v>
      </c>
      <c r="GX28" s="2">
        <f>GW28*IA13</f>
        <v>3.1272149999999992E-2</v>
      </c>
      <c r="GY28" s="2">
        <v>1</v>
      </c>
      <c r="GZ28" s="2">
        <f>GY28*IA13</f>
        <v>3.1272149999999992E-2</v>
      </c>
      <c r="HA28" s="2">
        <v>1</v>
      </c>
      <c r="HB28" s="2">
        <f>HA28*IA13</f>
        <v>3.1272149999999992E-2</v>
      </c>
      <c r="HC28" s="2">
        <v>1</v>
      </c>
      <c r="HD28" s="2">
        <f>HC28*IB13</f>
        <v>3.1741232249999987E-2</v>
      </c>
      <c r="HE28" s="2">
        <v>1</v>
      </c>
      <c r="HF28" s="2">
        <f>HE28*IB13</f>
        <v>3.1741232249999987E-2</v>
      </c>
      <c r="HG28" s="2">
        <v>1</v>
      </c>
      <c r="HH28" s="2">
        <f>HG28*IB13</f>
        <v>3.1741232249999987E-2</v>
      </c>
      <c r="HI28" s="2">
        <v>1</v>
      </c>
      <c r="HJ28" s="2">
        <f>HI28*IB13</f>
        <v>3.1741232249999987E-2</v>
      </c>
      <c r="HK28" s="2">
        <v>1</v>
      </c>
      <c r="HL28" s="2">
        <f>HK28*IB13</f>
        <v>3.1741232249999987E-2</v>
      </c>
      <c r="HM28" s="35">
        <f>GV28*IA25</f>
        <v>0.2464474279680193</v>
      </c>
      <c r="HN28" s="109">
        <f>SUM(GV28,FV28,EV28,DV28,CV28,BV28,AV28,V28,D28)</f>
        <v>9.6985467893598826E-2</v>
      </c>
      <c r="HO28" s="60">
        <f t="shared" si="217"/>
        <v>154.30000000000001</v>
      </c>
      <c r="HP28" s="61" t="e">
        <f t="shared" si="217"/>
        <v>#REF!</v>
      </c>
      <c r="HQ28" s="34">
        <f t="shared" si="212"/>
        <v>4.5743495122441793</v>
      </c>
      <c r="HT28" s="24"/>
      <c r="HU28" s="29" t="s">
        <v>124</v>
      </c>
      <c r="HV28" s="29">
        <v>19.245999999999999</v>
      </c>
      <c r="HW28" s="29">
        <v>19.535</v>
      </c>
      <c r="HX28" s="29">
        <v>19.827999999999999</v>
      </c>
      <c r="HY28" s="29">
        <v>20.125</v>
      </c>
      <c r="HZ28" s="29">
        <v>20.427</v>
      </c>
      <c r="IA28" s="29">
        <v>20.733000000000001</v>
      </c>
      <c r="IB28" s="29"/>
      <c r="IC28" s="29"/>
      <c r="ID28" s="29"/>
    </row>
    <row r="29" spans="1:238" s="23" customFormat="1">
      <c r="A29" s="30" t="s">
        <v>17</v>
      </c>
      <c r="B29" s="31" t="s">
        <v>16</v>
      </c>
      <c r="C29" s="31">
        <v>241</v>
      </c>
      <c r="D29" s="109"/>
      <c r="E29" s="53">
        <f t="shared" ref="E29:T29" si="218">SUM(E30:E32)</f>
        <v>66.290000000000006</v>
      </c>
      <c r="F29" s="53">
        <f t="shared" si="218"/>
        <v>2.9744323000000001</v>
      </c>
      <c r="G29" s="53">
        <f t="shared" si="218"/>
        <v>66.290000000000006</v>
      </c>
      <c r="H29" s="53">
        <f t="shared" si="218"/>
        <v>2.9744323000000001</v>
      </c>
      <c r="I29" s="53">
        <f t="shared" si="218"/>
        <v>66.290000000000006</v>
      </c>
      <c r="J29" s="53">
        <f t="shared" si="218"/>
        <v>2.9744323000000001</v>
      </c>
      <c r="K29" s="53">
        <f t="shared" si="218"/>
        <v>66.290000000000006</v>
      </c>
      <c r="L29" s="53">
        <f t="shared" si="218"/>
        <v>2.9744323000000001</v>
      </c>
      <c r="M29" s="53">
        <f t="shared" si="218"/>
        <v>66.290000000000006</v>
      </c>
      <c r="N29" s="53">
        <f t="shared" si="218"/>
        <v>2.9744323000000001</v>
      </c>
      <c r="O29" s="53">
        <f t="shared" si="218"/>
        <v>76.290000000000006</v>
      </c>
      <c r="P29" s="53">
        <f t="shared" si="218"/>
        <v>3.2604323000000002</v>
      </c>
      <c r="Q29" s="53">
        <f t="shared" si="218"/>
        <v>76.290000000000006</v>
      </c>
      <c r="R29" s="53">
        <f t="shared" si="218"/>
        <v>3.2604323000000002</v>
      </c>
      <c r="S29" s="53">
        <f t="shared" si="218"/>
        <v>76.290000000000006</v>
      </c>
      <c r="T29" s="53">
        <f t="shared" si="218"/>
        <v>3.2604323000000002</v>
      </c>
      <c r="U29" s="53"/>
      <c r="V29" s="109"/>
      <c r="W29" s="53">
        <f t="shared" ref="W29:AT29" si="219">SUM(W30:W32)</f>
        <v>76.290000000000006</v>
      </c>
      <c r="X29" s="53">
        <f t="shared" si="219"/>
        <v>3.2604323000000002</v>
      </c>
      <c r="Y29" s="53">
        <f t="shared" si="219"/>
        <v>76.290000000000006</v>
      </c>
      <c r="Z29" s="53">
        <f t="shared" si="219"/>
        <v>3.2604323000000002</v>
      </c>
      <c r="AA29" s="53">
        <f t="shared" si="219"/>
        <v>76.290000000000006</v>
      </c>
      <c r="AB29" s="53">
        <f t="shared" si="219"/>
        <v>12.9744323</v>
      </c>
      <c r="AC29" s="53">
        <f t="shared" si="219"/>
        <v>76.290000000000006</v>
      </c>
      <c r="AD29" s="53">
        <f t="shared" si="219"/>
        <v>3.2604323000000002</v>
      </c>
      <c r="AE29" s="36">
        <f t="shared" si="219"/>
        <v>76.290000000000006</v>
      </c>
      <c r="AF29" s="34">
        <f t="shared" si="219"/>
        <v>3.2604323000000002</v>
      </c>
      <c r="AG29" s="31">
        <f t="shared" si="219"/>
        <v>76.290000000000006</v>
      </c>
      <c r="AH29" s="72">
        <f t="shared" si="219"/>
        <v>3.2604323000000002</v>
      </c>
      <c r="AI29" s="66">
        <f t="shared" si="219"/>
        <v>76.290000000000006</v>
      </c>
      <c r="AJ29" s="34">
        <f t="shared" si="219"/>
        <v>3.2604323000000002</v>
      </c>
      <c r="AK29" s="31">
        <f t="shared" si="219"/>
        <v>76.290000000000006</v>
      </c>
      <c r="AL29" s="31">
        <f t="shared" si="219"/>
        <v>3.2604323000000002</v>
      </c>
      <c r="AM29" s="31">
        <f t="shared" si="219"/>
        <v>86.177000000000021</v>
      </c>
      <c r="AN29" s="31">
        <f t="shared" si="219"/>
        <v>3.7195981900000001</v>
      </c>
      <c r="AO29" s="31">
        <f t="shared" si="219"/>
        <v>86.177000000000021</v>
      </c>
      <c r="AP29" s="31">
        <f t="shared" si="219"/>
        <v>3.7195981900000001</v>
      </c>
      <c r="AQ29" s="31">
        <f t="shared" si="219"/>
        <v>86.177000000000021</v>
      </c>
      <c r="AR29" s="31">
        <f t="shared" si="219"/>
        <v>3.7195981900000001</v>
      </c>
      <c r="AS29" s="31">
        <f t="shared" si="219"/>
        <v>86.177000000000021</v>
      </c>
      <c r="AT29" s="31">
        <f t="shared" si="219"/>
        <v>3.7195981900000001</v>
      </c>
      <c r="AU29" s="31"/>
      <c r="AV29" s="109"/>
      <c r="AW29" s="31">
        <f t="shared" ref="AW29:BT29" si="220">SUM(AW30:AW32)</f>
        <v>86.177000000000021</v>
      </c>
      <c r="AX29" s="31">
        <f t="shared" si="220"/>
        <v>3.7195981900000001</v>
      </c>
      <c r="AY29" s="31">
        <f t="shared" si="220"/>
        <v>86.177000000000021</v>
      </c>
      <c r="AZ29" s="31">
        <f t="shared" si="220"/>
        <v>3.7195981900000001</v>
      </c>
      <c r="BA29" s="31">
        <f t="shared" si="220"/>
        <v>86.177000000000021</v>
      </c>
      <c r="BB29" s="31">
        <f t="shared" si="220"/>
        <v>3.7195981900000001</v>
      </c>
      <c r="BC29" s="31">
        <f t="shared" si="220"/>
        <v>86.177000000000021</v>
      </c>
      <c r="BD29" s="31">
        <f t="shared" si="220"/>
        <v>3.77508292</v>
      </c>
      <c r="BE29" s="31">
        <f t="shared" si="220"/>
        <v>86.177000000000021</v>
      </c>
      <c r="BF29" s="31">
        <f t="shared" si="220"/>
        <v>3.77508292</v>
      </c>
      <c r="BG29" s="31">
        <f t="shared" si="220"/>
        <v>86.177000000000021</v>
      </c>
      <c r="BH29" s="31">
        <f t="shared" si="220"/>
        <v>3.77508292</v>
      </c>
      <c r="BI29" s="66">
        <f t="shared" si="220"/>
        <v>86.177000000000021</v>
      </c>
      <c r="BJ29" s="31">
        <f t="shared" si="220"/>
        <v>3.77508292</v>
      </c>
      <c r="BK29" s="31">
        <f t="shared" si="220"/>
        <v>86.177000000000021</v>
      </c>
      <c r="BL29" s="31">
        <f t="shared" si="220"/>
        <v>3.77508292</v>
      </c>
      <c r="BM29" s="31">
        <f t="shared" si="220"/>
        <v>86.177000000000021</v>
      </c>
      <c r="BN29" s="31">
        <f t="shared" si="220"/>
        <v>3.77508292</v>
      </c>
      <c r="BO29" s="31">
        <f t="shared" si="220"/>
        <v>86.177000000000021</v>
      </c>
      <c r="BP29" s="31">
        <f t="shared" si="220"/>
        <v>3.77508292</v>
      </c>
      <c r="BQ29" s="31">
        <f t="shared" si="220"/>
        <v>86.177000000000021</v>
      </c>
      <c r="BR29" s="31">
        <f t="shared" si="220"/>
        <v>3.77508292</v>
      </c>
      <c r="BS29" s="31">
        <f t="shared" si="220"/>
        <v>86.177000000000021</v>
      </c>
      <c r="BT29" s="31">
        <f t="shared" si="220"/>
        <v>3.77508292</v>
      </c>
      <c r="BU29" s="31"/>
      <c r="BV29" s="109"/>
      <c r="BW29" s="31">
        <f t="shared" ref="BW29:CT29" si="221">SUM(BW30:BW32)</f>
        <v>86.177000000000021</v>
      </c>
      <c r="BX29" s="31">
        <f t="shared" si="221"/>
        <v>3.77508292</v>
      </c>
      <c r="BY29" s="31">
        <f t="shared" si="221"/>
        <v>86.177000000000021</v>
      </c>
      <c r="BZ29" s="31">
        <f t="shared" si="221"/>
        <v>3.77508292</v>
      </c>
      <c r="CA29" s="31">
        <f t="shared" si="221"/>
        <v>86.177000000000021</v>
      </c>
      <c r="CB29" s="31">
        <f t="shared" si="221"/>
        <v>3.77508292</v>
      </c>
      <c r="CC29" s="31">
        <f t="shared" si="221"/>
        <v>86.177000000000021</v>
      </c>
      <c r="CD29" s="31">
        <f t="shared" si="221"/>
        <v>3.8315620000000004</v>
      </c>
      <c r="CE29" s="31">
        <f t="shared" si="221"/>
        <v>86.177000000000021</v>
      </c>
      <c r="CF29" s="31">
        <f t="shared" si="221"/>
        <v>3.8315620000000004</v>
      </c>
      <c r="CG29" s="31">
        <f t="shared" si="221"/>
        <v>86.177000000000021</v>
      </c>
      <c r="CH29" s="31">
        <f t="shared" si="221"/>
        <v>3.8315620000000004</v>
      </c>
      <c r="CI29" s="31">
        <f t="shared" si="221"/>
        <v>86.177000000000021</v>
      </c>
      <c r="CJ29" s="31">
        <f t="shared" si="221"/>
        <v>3.8315620000000004</v>
      </c>
      <c r="CK29" s="31">
        <f t="shared" si="221"/>
        <v>86.177000000000021</v>
      </c>
      <c r="CL29" s="31">
        <f t="shared" si="221"/>
        <v>3.8315620000000004</v>
      </c>
      <c r="CM29" s="31">
        <f t="shared" si="221"/>
        <v>86.177000000000021</v>
      </c>
      <c r="CN29" s="31">
        <f t="shared" si="221"/>
        <v>3.8315620000000004</v>
      </c>
      <c r="CO29" s="31">
        <f t="shared" si="221"/>
        <v>86.177000000000021</v>
      </c>
      <c r="CP29" s="31">
        <f t="shared" si="221"/>
        <v>3.8315620000000004</v>
      </c>
      <c r="CQ29" s="31">
        <f t="shared" si="221"/>
        <v>86.177000000000021</v>
      </c>
      <c r="CR29" s="31">
        <f t="shared" si="221"/>
        <v>3.8315620000000004</v>
      </c>
      <c r="CS29" s="31">
        <f t="shared" si="221"/>
        <v>86.177000000000021</v>
      </c>
      <c r="CT29" s="31">
        <f t="shared" si="221"/>
        <v>3.8315620000000004</v>
      </c>
      <c r="CU29" s="31"/>
      <c r="CV29" s="109"/>
      <c r="CW29" s="31">
        <f t="shared" ref="CW29:DT29" si="222">SUM(CW30:CW32)</f>
        <v>86.177000000000021</v>
      </c>
      <c r="CX29" s="31">
        <f t="shared" si="222"/>
        <v>3.8315620000000004</v>
      </c>
      <c r="CY29" s="31">
        <f t="shared" si="222"/>
        <v>86.177000000000021</v>
      </c>
      <c r="CZ29" s="74">
        <f t="shared" si="222"/>
        <v>3.8315620000000004</v>
      </c>
      <c r="DA29" s="66">
        <f t="shared" si="222"/>
        <v>86.177000000000021</v>
      </c>
      <c r="DB29" s="31">
        <f t="shared" si="222"/>
        <v>3.8315620000000004</v>
      </c>
      <c r="DC29" s="31">
        <f t="shared" si="222"/>
        <v>86.177000000000021</v>
      </c>
      <c r="DD29" s="31">
        <f t="shared" si="222"/>
        <v>3.8894331700000007</v>
      </c>
      <c r="DE29" s="31">
        <f t="shared" si="222"/>
        <v>86.177000000000021</v>
      </c>
      <c r="DF29" s="31">
        <f t="shared" si="222"/>
        <v>3.8894331700000007</v>
      </c>
      <c r="DG29" s="31">
        <f t="shared" si="222"/>
        <v>86.177000000000021</v>
      </c>
      <c r="DH29" s="31">
        <f t="shared" si="222"/>
        <v>3.8894331700000007</v>
      </c>
      <c r="DI29" s="31">
        <f t="shared" si="222"/>
        <v>86.177000000000021</v>
      </c>
      <c r="DJ29" s="31">
        <f t="shared" si="222"/>
        <v>3.8894331700000007</v>
      </c>
      <c r="DK29" s="31">
        <f t="shared" si="222"/>
        <v>86.177000000000021</v>
      </c>
      <c r="DL29" s="31">
        <f t="shared" si="222"/>
        <v>3.8894331700000007</v>
      </c>
      <c r="DM29" s="31">
        <f t="shared" si="222"/>
        <v>86.177000000000021</v>
      </c>
      <c r="DN29" s="31">
        <f t="shared" si="222"/>
        <v>3.8894331700000007</v>
      </c>
      <c r="DO29" s="31">
        <f t="shared" si="222"/>
        <v>86.177000000000021</v>
      </c>
      <c r="DP29" s="31">
        <f t="shared" si="222"/>
        <v>3.8894331700000007</v>
      </c>
      <c r="DQ29" s="31">
        <f t="shared" si="222"/>
        <v>86.177000000000021</v>
      </c>
      <c r="DR29" s="31">
        <f t="shared" si="222"/>
        <v>3.8894331700000007</v>
      </c>
      <c r="DS29" s="31">
        <f t="shared" si="222"/>
        <v>86.177000000000021</v>
      </c>
      <c r="DT29" s="31">
        <f t="shared" si="222"/>
        <v>3.8894331700000007</v>
      </c>
      <c r="DU29" s="31"/>
      <c r="DV29" s="109"/>
      <c r="DW29" s="31">
        <f t="shared" ref="DW29:ET29" si="223">SUM(DW30:DW32)</f>
        <v>86.177000000000021</v>
      </c>
      <c r="DX29" s="31">
        <f t="shared" si="223"/>
        <v>3.8894331700000007</v>
      </c>
      <c r="DY29" s="31">
        <f t="shared" si="223"/>
        <v>86.177000000000021</v>
      </c>
      <c r="DZ29" s="31">
        <f t="shared" si="223"/>
        <v>3.8894331700000007</v>
      </c>
      <c r="EA29" s="31">
        <f t="shared" si="223"/>
        <v>86.177000000000021</v>
      </c>
      <c r="EB29" s="31">
        <f t="shared" si="223"/>
        <v>3.8894331700000007</v>
      </c>
      <c r="EC29" s="31">
        <f t="shared" si="223"/>
        <v>86.177000000000021</v>
      </c>
      <c r="ED29" s="31">
        <f t="shared" si="223"/>
        <v>3.9475694999999997</v>
      </c>
      <c r="EE29" s="31">
        <f t="shared" si="223"/>
        <v>86.177000000000021</v>
      </c>
      <c r="EF29" s="31">
        <f t="shared" si="223"/>
        <v>3.9475694999999997</v>
      </c>
      <c r="EG29" s="31">
        <f t="shared" si="223"/>
        <v>86.177000000000021</v>
      </c>
      <c r="EH29" s="31">
        <f t="shared" si="223"/>
        <v>3.9475694999999997</v>
      </c>
      <c r="EI29" s="31">
        <f t="shared" si="223"/>
        <v>86.177000000000021</v>
      </c>
      <c r="EJ29" s="31">
        <f t="shared" si="223"/>
        <v>3.9475694999999997</v>
      </c>
      <c r="EK29" s="31">
        <f t="shared" si="223"/>
        <v>86.177000000000021</v>
      </c>
      <c r="EL29" s="31">
        <f t="shared" si="223"/>
        <v>3.9475694999999997</v>
      </c>
      <c r="EM29" s="31">
        <f t="shared" si="223"/>
        <v>86.177000000000021</v>
      </c>
      <c r="EN29" s="31">
        <f t="shared" si="223"/>
        <v>3.9475694999999997</v>
      </c>
      <c r="EO29" s="31">
        <f t="shared" si="223"/>
        <v>86.177000000000021</v>
      </c>
      <c r="EP29" s="31">
        <f t="shared" si="223"/>
        <v>3.9475694999999997</v>
      </c>
      <c r="EQ29" s="31">
        <f t="shared" si="223"/>
        <v>86.177000000000021</v>
      </c>
      <c r="ER29" s="31">
        <f t="shared" si="223"/>
        <v>3.9475694999999997</v>
      </c>
      <c r="ES29" s="31">
        <f t="shared" si="223"/>
        <v>86.177000000000021</v>
      </c>
      <c r="ET29" s="31">
        <f t="shared" si="223"/>
        <v>3.9475694999999997</v>
      </c>
      <c r="EU29" s="31"/>
      <c r="EV29" s="109"/>
      <c r="EW29" s="31">
        <f t="shared" ref="EW29:FT29" si="224">SUM(EW30:EW32)</f>
        <v>86.177000000000021</v>
      </c>
      <c r="EX29" s="31">
        <f t="shared" si="224"/>
        <v>3.9475694999999997</v>
      </c>
      <c r="EY29" s="31">
        <f t="shared" si="224"/>
        <v>86.177000000000021</v>
      </c>
      <c r="EZ29" s="31">
        <f t="shared" si="224"/>
        <v>3.9475694999999997</v>
      </c>
      <c r="FA29" s="31">
        <f t="shared" si="224"/>
        <v>86.177000000000021</v>
      </c>
      <c r="FB29" s="31">
        <f t="shared" si="224"/>
        <v>3.9475694999999997</v>
      </c>
      <c r="FC29" s="31">
        <f t="shared" si="224"/>
        <v>33.14500000000001</v>
      </c>
      <c r="FD29" s="31">
        <f t="shared" si="224"/>
        <v>1.4436636200000001</v>
      </c>
      <c r="FE29" s="31">
        <f t="shared" si="224"/>
        <v>33.14500000000001</v>
      </c>
      <c r="FF29" s="31">
        <f t="shared" si="224"/>
        <v>1.4436636200000001</v>
      </c>
      <c r="FG29" s="31">
        <f t="shared" si="224"/>
        <v>33.14500000000001</v>
      </c>
      <c r="FH29" s="31">
        <f t="shared" si="224"/>
        <v>1.4436636200000001</v>
      </c>
      <c r="FI29" s="31">
        <f t="shared" si="224"/>
        <v>33.14500000000001</v>
      </c>
      <c r="FJ29" s="31">
        <f t="shared" si="224"/>
        <v>1.4436636200000001</v>
      </c>
      <c r="FK29" s="31">
        <f t="shared" si="224"/>
        <v>33.14500000000001</v>
      </c>
      <c r="FL29" s="31">
        <f t="shared" si="224"/>
        <v>1.4436636200000001</v>
      </c>
      <c r="FM29" s="31">
        <f t="shared" si="224"/>
        <v>33.14500000000001</v>
      </c>
      <c r="FN29" s="31">
        <f t="shared" si="224"/>
        <v>1.4436636200000001</v>
      </c>
      <c r="FO29" s="31">
        <f t="shared" si="224"/>
        <v>33.14500000000001</v>
      </c>
      <c r="FP29" s="31">
        <f t="shared" si="224"/>
        <v>1.4436636200000001</v>
      </c>
      <c r="FQ29" s="31">
        <f t="shared" si="224"/>
        <v>33.14500000000001</v>
      </c>
      <c r="FR29" s="31">
        <f t="shared" si="224"/>
        <v>1.4436636200000001</v>
      </c>
      <c r="FS29" s="31">
        <f t="shared" si="224"/>
        <v>33.14500000000001</v>
      </c>
      <c r="FT29" s="31">
        <f t="shared" si="224"/>
        <v>1.4436636200000001</v>
      </c>
      <c r="FU29" s="31"/>
      <c r="FV29" s="109"/>
      <c r="FW29" s="31">
        <f t="shared" ref="FW29:GT29" si="225">SUM(FW30:FW32)</f>
        <v>33.14500000000001</v>
      </c>
      <c r="FX29" s="31">
        <f t="shared" si="225"/>
        <v>1.4436636200000001</v>
      </c>
      <c r="FY29" s="31">
        <f t="shared" si="225"/>
        <v>33.14500000000001</v>
      </c>
      <c r="FZ29" s="31">
        <f t="shared" si="225"/>
        <v>1.4436636200000001</v>
      </c>
      <c r="GA29" s="31">
        <f t="shared" si="225"/>
        <v>33.14500000000001</v>
      </c>
      <c r="GB29" s="74">
        <f t="shared" si="225"/>
        <v>1.4436636200000001</v>
      </c>
      <c r="GC29" s="66">
        <f t="shared" si="225"/>
        <v>6.6290000000000013</v>
      </c>
      <c r="GD29" s="31">
        <f t="shared" si="225"/>
        <v>0.40020731380000002</v>
      </c>
      <c r="GE29" s="31">
        <f t="shared" si="225"/>
        <v>6.6290000000000013</v>
      </c>
      <c r="GF29" s="31">
        <f t="shared" si="225"/>
        <v>0.40020731380000002</v>
      </c>
      <c r="GG29" s="31">
        <f t="shared" si="225"/>
        <v>6.6290000000000013</v>
      </c>
      <c r="GH29" s="31">
        <f t="shared" si="225"/>
        <v>0.40020731380000002</v>
      </c>
      <c r="GI29" s="31">
        <f t="shared" si="225"/>
        <v>6.6290000000000013</v>
      </c>
      <c r="GJ29" s="31">
        <f t="shared" si="225"/>
        <v>0.40020731380000002</v>
      </c>
      <c r="GK29" s="31">
        <f t="shared" si="225"/>
        <v>6.6290000000000013</v>
      </c>
      <c r="GL29" s="31">
        <f t="shared" si="225"/>
        <v>0.40020731380000002</v>
      </c>
      <c r="GM29" s="31">
        <f t="shared" si="225"/>
        <v>6.6290000000000013</v>
      </c>
      <c r="GN29" s="31">
        <f t="shared" si="225"/>
        <v>0.40020731380000002</v>
      </c>
      <c r="GO29" s="31">
        <f t="shared" si="225"/>
        <v>6.6290000000000013</v>
      </c>
      <c r="GP29" s="31">
        <f t="shared" si="225"/>
        <v>0.40020731380000002</v>
      </c>
      <c r="GQ29" s="31">
        <f t="shared" si="225"/>
        <v>6.6290000000000013</v>
      </c>
      <c r="GR29" s="31">
        <f t="shared" si="225"/>
        <v>0.40020731380000002</v>
      </c>
      <c r="GS29" s="31">
        <f t="shared" si="225"/>
        <v>6.6290000000000013</v>
      </c>
      <c r="GT29" s="31">
        <f t="shared" si="225"/>
        <v>0.40020731380000002</v>
      </c>
      <c r="GU29" s="31"/>
      <c r="GV29" s="109"/>
      <c r="GW29" s="31">
        <f t="shared" ref="GW29:HL29" si="226">SUM(GW30:GW32)</f>
        <v>6.6290000000000013</v>
      </c>
      <c r="GX29" s="31">
        <f t="shared" si="226"/>
        <v>0.40020731380000002</v>
      </c>
      <c r="GY29" s="31">
        <f t="shared" si="226"/>
        <v>6.6290000000000013</v>
      </c>
      <c r="GZ29" s="31">
        <f t="shared" si="226"/>
        <v>0.40020731380000002</v>
      </c>
      <c r="HA29" s="31">
        <f t="shared" si="226"/>
        <v>6.6290000000000013</v>
      </c>
      <c r="HB29" s="31">
        <f t="shared" si="226"/>
        <v>0.40020731380000002</v>
      </c>
      <c r="HC29" s="31">
        <f t="shared" si="226"/>
        <v>6.6290000000000013</v>
      </c>
      <c r="HD29" s="31">
        <f t="shared" si="226"/>
        <v>0.40621042350699998</v>
      </c>
      <c r="HE29" s="31">
        <f t="shared" si="226"/>
        <v>6.6290000000000013</v>
      </c>
      <c r="HF29" s="31">
        <f t="shared" si="226"/>
        <v>0.40621042350699998</v>
      </c>
      <c r="HG29" s="31">
        <f t="shared" si="226"/>
        <v>6.6290000000000013</v>
      </c>
      <c r="HH29" s="31">
        <f t="shared" si="226"/>
        <v>0.40621042350699998</v>
      </c>
      <c r="HI29" s="31">
        <f t="shared" si="226"/>
        <v>6.6290000000000013</v>
      </c>
      <c r="HJ29" s="31">
        <f t="shared" si="226"/>
        <v>0.40621042350699998</v>
      </c>
      <c r="HK29" s="31">
        <f t="shared" si="226"/>
        <v>6.6290000000000013</v>
      </c>
      <c r="HL29" s="31">
        <f t="shared" si="226"/>
        <v>0.40621042350699998</v>
      </c>
      <c r="HM29" s="31"/>
      <c r="HN29" s="109"/>
      <c r="HO29" s="60" t="e">
        <f>SUM(AE29,AG29,AI29,AK29,AM29,AO29,AQ29,AS29,AW29,AY29,BA29,BC29,BE29,BG29,BI29,BK29,BM29,BO29,BQ29,BS29,BW29,BY29,CA29,CC29,CE29,CG29,CI29,CK29,CM29,CO29,CQ29,CS29,CW29,CY29,DA29,DC29,DE29,DG29,DI29,DK29,DM29,DO29,DQ29,DS29,DW29,DY29,EA29,EC29,EE29,EG29,EI29,EK29,EM29,EO29,EQ29,ES29,EW29,EY29,FA29,FC29,FE29,FG29,FI29,FK29,FM29,FO29,FQ29,FS29,FW29,FY29,GA29,GC29,GE29,#REF!,#REF!,GG29,GI29,GK29,GM29,GO29,GQ29,GS29,GW29,GY29,HA29,HC29,HE29,HG29,HI29,HK29,AC29,AA29,Y29,W29,S29,Q29,O29,M29,K29,I29,G29,E29)</f>
        <v>#REF!</v>
      </c>
      <c r="HP29" s="61" t="e">
        <f>SUM(AF29,AH29,AJ29,AL29,AN29,AP29,AR29,AT29,AX29,AZ29,BB29,BD29,BF29,BH29,BJ29,BL29,BN29,BP29,BR29,BT29,BX29,BZ29,CB29,CD29,CF29,CH29,CJ29,CL29,CN29,CP29,CR29,CT29,CX29,CZ29,DB29,DD29,DF29,DH29,DJ29,DL29,DN29,DP29,DR29,DT29,DX29,DZ29,EB29,ED29,EF29,EH29,EJ29,EL29,EN29,EP29,ER29,ET29,EX29,EZ29,FB29,FD29,FF29,FH29,FJ29,FL29,FN29,FP29,FR29,FT29,FX29,FZ29,GB29,GD29,GF29,#REF!,#REF!,GH29,GJ29,GL29,GN29,GP29,GR29,GT29,GX29,GZ29,HB29,HD29,HF29,HH29,HJ29,HL29,AD29,AB29,Z29,X29,T29,R29,P29,N29,L29,J29,H29,F29)</f>
        <v>#REF!</v>
      </c>
      <c r="HQ29" s="34">
        <f>SUM(HQ30:HQ32)</f>
        <v>289.67733905440741</v>
      </c>
      <c r="HT29" s="32"/>
      <c r="HU29" s="33"/>
      <c r="HV29" s="33"/>
      <c r="HW29" s="33"/>
      <c r="HX29" s="33"/>
      <c r="HY29" s="33"/>
      <c r="HZ29" s="33"/>
      <c r="IA29" s="33"/>
      <c r="IB29" s="33"/>
      <c r="IC29" s="33"/>
      <c r="ID29" s="33"/>
    </row>
    <row r="30" spans="1:238">
      <c r="A30" s="19"/>
      <c r="B30" s="2" t="s">
        <v>110</v>
      </c>
      <c r="C30" s="2"/>
      <c r="D30" s="109">
        <f>SUM(E30,G30,I30,K30,M30,O30,Q30,S30)/132.58/12</f>
        <v>0</v>
      </c>
      <c r="E30" s="54"/>
      <c r="F30" s="54">
        <f>E30*HU10</f>
        <v>0</v>
      </c>
      <c r="G30" s="54"/>
      <c r="H30" s="54">
        <f>G30*HU10</f>
        <v>0</v>
      </c>
      <c r="I30" s="54"/>
      <c r="J30" s="54">
        <f>I30*HU10</f>
        <v>0</v>
      </c>
      <c r="K30" s="54"/>
      <c r="L30" s="54">
        <f>K30*HU10</f>
        <v>0</v>
      </c>
      <c r="M30" s="54"/>
      <c r="N30" s="54">
        <f>M30*HU10</f>
        <v>0</v>
      </c>
      <c r="O30" s="54"/>
      <c r="P30" s="54">
        <f>O30*HU10</f>
        <v>0</v>
      </c>
      <c r="Q30" s="54"/>
      <c r="R30" s="54">
        <f>Q30*HU10</f>
        <v>0</v>
      </c>
      <c r="S30" s="54"/>
      <c r="T30" s="54">
        <f>S30*HU10</f>
        <v>0</v>
      </c>
      <c r="U30" s="54">
        <f>D30*HV22</f>
        <v>0</v>
      </c>
      <c r="V30" s="109">
        <f t="shared" si="204"/>
        <v>1.6666666666666666E-2</v>
      </c>
      <c r="W30" s="54"/>
      <c r="X30" s="54">
        <f>W30*HU10</f>
        <v>0</v>
      </c>
      <c r="Y30" s="54"/>
      <c r="Z30" s="54">
        <f>Y30*HU10</f>
        <v>0</v>
      </c>
      <c r="AA30" s="54"/>
      <c r="AB30" s="54">
        <f>AA30*HU10</f>
        <v>0</v>
      </c>
      <c r="AC30" s="54"/>
      <c r="AD30" s="54">
        <f>AC30*HU10</f>
        <v>0</v>
      </c>
      <c r="AE30" s="37"/>
      <c r="AF30" s="35">
        <f>AE30*HU10</f>
        <v>0</v>
      </c>
      <c r="AG30" s="2"/>
      <c r="AH30" s="73">
        <f>AG30*HU10</f>
        <v>0</v>
      </c>
      <c r="AI30" s="67"/>
      <c r="AJ30" s="35">
        <f>AI30*HU10</f>
        <v>0</v>
      </c>
      <c r="AK30" s="2"/>
      <c r="AL30" s="2">
        <f>AK30*HU10</f>
        <v>0</v>
      </c>
      <c r="AM30" s="2">
        <f>132.58*0.05</f>
        <v>6.6290000000000013</v>
      </c>
      <c r="AN30" s="2">
        <f>AM30*HU10</f>
        <v>0.36598709000000007</v>
      </c>
      <c r="AO30" s="2">
        <f>132.58*0.05</f>
        <v>6.6290000000000013</v>
      </c>
      <c r="AP30" s="2">
        <f>AO30*HU10</f>
        <v>0.36598709000000007</v>
      </c>
      <c r="AQ30" s="2">
        <f>132.58*0.05</f>
        <v>6.6290000000000013</v>
      </c>
      <c r="AR30" s="2">
        <f>AQ30*HU10</f>
        <v>0.36598709000000007</v>
      </c>
      <c r="AS30" s="2">
        <f>132.58*0.05</f>
        <v>6.6290000000000013</v>
      </c>
      <c r="AT30" s="2">
        <f>AS30*HU10</f>
        <v>0.36598709000000007</v>
      </c>
      <c r="AU30" s="2">
        <f>V30*HW22</f>
        <v>1.4859833333333334</v>
      </c>
      <c r="AV30" s="109">
        <f t="shared" si="205"/>
        <v>5.0000000000000024E-2</v>
      </c>
      <c r="AW30" s="2">
        <f>132.58*0.05</f>
        <v>6.6290000000000013</v>
      </c>
      <c r="AX30" s="2">
        <f>AW30*HU10</f>
        <v>0.36598709000000007</v>
      </c>
      <c r="AY30" s="2">
        <f>132.58*0.05</f>
        <v>6.6290000000000013</v>
      </c>
      <c r="AZ30" s="2">
        <f>AY30*HU10</f>
        <v>0.36598709000000007</v>
      </c>
      <c r="BA30" s="2">
        <f>132.58*0.05</f>
        <v>6.6290000000000013</v>
      </c>
      <c r="BB30" s="2">
        <f>BA30*HU10</f>
        <v>0.36598709000000007</v>
      </c>
      <c r="BC30" s="2">
        <f>132.58*0.05</f>
        <v>6.6290000000000013</v>
      </c>
      <c r="BD30" s="2">
        <f>BC30*HV10</f>
        <v>0.3714891600000001</v>
      </c>
      <c r="BE30" s="2">
        <f>132.58*0.05</f>
        <v>6.6290000000000013</v>
      </c>
      <c r="BF30" s="2">
        <f>BE30*HV10</f>
        <v>0.3714891600000001</v>
      </c>
      <c r="BG30" s="2">
        <f>132.58*0.05</f>
        <v>6.6290000000000013</v>
      </c>
      <c r="BH30" s="2">
        <f>BG30*HV10</f>
        <v>0.3714891600000001</v>
      </c>
      <c r="BI30" s="67">
        <f>132.58*0.05</f>
        <v>6.6290000000000013</v>
      </c>
      <c r="BJ30" s="2">
        <f>BI30*HV10</f>
        <v>0.3714891600000001</v>
      </c>
      <c r="BK30" s="2">
        <f>132.58*0.05</f>
        <v>6.6290000000000013</v>
      </c>
      <c r="BL30" s="2">
        <f>BK30*HV10</f>
        <v>0.3714891600000001</v>
      </c>
      <c r="BM30" s="2">
        <f>132.58*0.05</f>
        <v>6.6290000000000013</v>
      </c>
      <c r="BN30" s="2">
        <f>BM30*HV10</f>
        <v>0.3714891600000001</v>
      </c>
      <c r="BO30" s="2">
        <f>132.58*0.05</f>
        <v>6.6290000000000013</v>
      </c>
      <c r="BP30" s="2">
        <f>BO30*HV10</f>
        <v>0.3714891600000001</v>
      </c>
      <c r="BQ30" s="2">
        <f>132.58*0.05</f>
        <v>6.6290000000000013</v>
      </c>
      <c r="BR30" s="2">
        <f>BQ30*HV10</f>
        <v>0.3714891600000001</v>
      </c>
      <c r="BS30" s="2">
        <f>132.58*0.05</f>
        <v>6.6290000000000013</v>
      </c>
      <c r="BT30" s="2">
        <f>BS30*HV10</f>
        <v>0.3714891600000001</v>
      </c>
      <c r="BU30" s="2">
        <f>AV30*HX22</f>
        <v>4.5248000000000017</v>
      </c>
      <c r="BV30" s="109">
        <f t="shared" si="206"/>
        <v>5.0000000000000024E-2</v>
      </c>
      <c r="BW30" s="2">
        <f>132.58*0.05</f>
        <v>6.6290000000000013</v>
      </c>
      <c r="BX30" s="2">
        <f>BW30*HV10</f>
        <v>0.3714891600000001</v>
      </c>
      <c r="BY30" s="2">
        <f>132.58*0.05</f>
        <v>6.6290000000000013</v>
      </c>
      <c r="BZ30" s="2">
        <f>BY30*HV10</f>
        <v>0.3714891600000001</v>
      </c>
      <c r="CA30" s="2">
        <f>132.58*0.05</f>
        <v>6.6290000000000013</v>
      </c>
      <c r="CB30" s="2">
        <f>CA30*HV10</f>
        <v>0.3714891600000001</v>
      </c>
      <c r="CC30" s="2">
        <f>132.58*0.05</f>
        <v>6.6290000000000013</v>
      </c>
      <c r="CD30" s="2">
        <f>CC30*HW10</f>
        <v>0.37705752000000009</v>
      </c>
      <c r="CE30" s="2">
        <f>132.58*0.05</f>
        <v>6.6290000000000013</v>
      </c>
      <c r="CF30" s="2">
        <f>CE30*HW10</f>
        <v>0.37705752000000009</v>
      </c>
      <c r="CG30" s="2">
        <f>132.58*0.05</f>
        <v>6.6290000000000013</v>
      </c>
      <c r="CH30" s="2">
        <f>CG30*HW10</f>
        <v>0.37705752000000009</v>
      </c>
      <c r="CI30" s="2">
        <f>132.58*0.05</f>
        <v>6.6290000000000013</v>
      </c>
      <c r="CJ30" s="2">
        <f>CI30*HW10</f>
        <v>0.37705752000000009</v>
      </c>
      <c r="CK30" s="2">
        <f>132.58*0.05</f>
        <v>6.6290000000000013</v>
      </c>
      <c r="CL30" s="2">
        <f>CK30*HW10</f>
        <v>0.37705752000000009</v>
      </c>
      <c r="CM30" s="2">
        <f>132.58*0.05</f>
        <v>6.6290000000000013</v>
      </c>
      <c r="CN30" s="2">
        <f>CM30*HW10</f>
        <v>0.37705752000000009</v>
      </c>
      <c r="CO30" s="2">
        <f>132.58*0.05</f>
        <v>6.6290000000000013</v>
      </c>
      <c r="CP30" s="2">
        <f>CO30*HW10</f>
        <v>0.37705752000000009</v>
      </c>
      <c r="CQ30" s="2">
        <f>132.58*0.05</f>
        <v>6.6290000000000013</v>
      </c>
      <c r="CR30" s="2">
        <f>CQ30*HW10</f>
        <v>0.37705752000000009</v>
      </c>
      <c r="CS30" s="2">
        <f>132.58*0.05</f>
        <v>6.6290000000000013</v>
      </c>
      <c r="CT30" s="2">
        <f>CS30*HW10</f>
        <v>0.37705752000000009</v>
      </c>
      <c r="CU30" s="126">
        <f>BV30*HY22</f>
        <v>4.5926500000000017</v>
      </c>
      <c r="CV30" s="109">
        <f t="shared" si="207"/>
        <v>5.0000000000000024E-2</v>
      </c>
      <c r="CW30" s="2">
        <f>132.58*0.05</f>
        <v>6.6290000000000013</v>
      </c>
      <c r="CX30" s="2">
        <f>CW30*HW10</f>
        <v>0.37705752000000009</v>
      </c>
      <c r="CY30" s="2">
        <f>132.58*0.05</f>
        <v>6.6290000000000013</v>
      </c>
      <c r="CZ30" s="77">
        <f>CY30*HW10</f>
        <v>0.37705752000000009</v>
      </c>
      <c r="DA30" s="67">
        <f>132.58*0.05</f>
        <v>6.6290000000000013</v>
      </c>
      <c r="DB30" s="2">
        <f>DA30*HW10</f>
        <v>0.37705752000000009</v>
      </c>
      <c r="DC30" s="2">
        <f>132.58*0.05</f>
        <v>6.6290000000000013</v>
      </c>
      <c r="DD30" s="2">
        <f>DC30*HX10</f>
        <v>0.38269217000000005</v>
      </c>
      <c r="DE30" s="2">
        <f>132.58*0.05</f>
        <v>6.6290000000000013</v>
      </c>
      <c r="DF30" s="2">
        <f>DE30*HX10</f>
        <v>0.38269217000000005</v>
      </c>
      <c r="DG30" s="2">
        <f>132.58*0.05</f>
        <v>6.6290000000000013</v>
      </c>
      <c r="DH30" s="2">
        <f>DG30*HX10</f>
        <v>0.38269217000000005</v>
      </c>
      <c r="DI30" s="2">
        <f>132.58*0.05</f>
        <v>6.6290000000000013</v>
      </c>
      <c r="DJ30" s="2">
        <f>DI30*HX10</f>
        <v>0.38269217000000005</v>
      </c>
      <c r="DK30" s="2">
        <f>132.58*0.05</f>
        <v>6.6290000000000013</v>
      </c>
      <c r="DL30" s="2">
        <f>DK30*HX10</f>
        <v>0.38269217000000005</v>
      </c>
      <c r="DM30" s="2">
        <f>132.58*0.05</f>
        <v>6.6290000000000013</v>
      </c>
      <c r="DN30" s="2">
        <f>DM30*HX10</f>
        <v>0.38269217000000005</v>
      </c>
      <c r="DO30" s="2">
        <f>132.58*0.05</f>
        <v>6.6290000000000013</v>
      </c>
      <c r="DP30" s="2">
        <f>DO30*HX10</f>
        <v>0.38269217000000005</v>
      </c>
      <c r="DQ30" s="2">
        <f>132.58*0.05</f>
        <v>6.6290000000000013</v>
      </c>
      <c r="DR30" s="2">
        <f>DQ30*HX10</f>
        <v>0.38269217000000005</v>
      </c>
      <c r="DS30" s="2">
        <f>132.58*0.05</f>
        <v>6.6290000000000013</v>
      </c>
      <c r="DT30" s="2">
        <f>DS30*HX10</f>
        <v>0.38269217000000005</v>
      </c>
      <c r="DU30" s="2">
        <f>CV30*HZ22</f>
        <v>4.6615500000000019</v>
      </c>
      <c r="DV30" s="109">
        <f t="shared" si="208"/>
        <v>5.0000000000000024E-2</v>
      </c>
      <c r="DW30" s="2">
        <f>132.58*0.05</f>
        <v>6.6290000000000013</v>
      </c>
      <c r="DX30" s="2">
        <f>DW30*HX10</f>
        <v>0.38269217000000005</v>
      </c>
      <c r="DY30" s="2">
        <f>132.58*0.05</f>
        <v>6.6290000000000013</v>
      </c>
      <c r="DZ30" s="2">
        <f>DY30*HX10</f>
        <v>0.38269217000000005</v>
      </c>
      <c r="EA30" s="2">
        <f>132.58*0.05</f>
        <v>6.6290000000000013</v>
      </c>
      <c r="EB30" s="2">
        <f>EA30*HX10</f>
        <v>0.38269217000000005</v>
      </c>
      <c r="EC30" s="2">
        <f>132.58*0.05</f>
        <v>6.6290000000000013</v>
      </c>
      <c r="ED30" s="2">
        <f>EC30*HY10</f>
        <v>0.38845940000000007</v>
      </c>
      <c r="EE30" s="2">
        <f>132.58*0.05</f>
        <v>6.6290000000000013</v>
      </c>
      <c r="EF30" s="2">
        <f>EE30*HY10</f>
        <v>0.38845940000000007</v>
      </c>
      <c r="EG30" s="2">
        <f>132.58*0.05</f>
        <v>6.6290000000000013</v>
      </c>
      <c r="EH30" s="2">
        <f>EG30*HY10</f>
        <v>0.38845940000000007</v>
      </c>
      <c r="EI30" s="2">
        <f>132.58*0.05</f>
        <v>6.6290000000000013</v>
      </c>
      <c r="EJ30" s="2">
        <f>EI30*HY10</f>
        <v>0.38845940000000007</v>
      </c>
      <c r="EK30" s="2">
        <f>132.58*0.05</f>
        <v>6.6290000000000013</v>
      </c>
      <c r="EL30" s="2">
        <f>EK30*HY10</f>
        <v>0.38845940000000007</v>
      </c>
      <c r="EM30" s="2">
        <f>132.58*0.05</f>
        <v>6.6290000000000013</v>
      </c>
      <c r="EN30" s="2">
        <f>EM30*HY10</f>
        <v>0.38845940000000007</v>
      </c>
      <c r="EO30" s="2">
        <f>132.58*0.05</f>
        <v>6.6290000000000013</v>
      </c>
      <c r="EP30" s="2">
        <f>EO30*HY10</f>
        <v>0.38845940000000007</v>
      </c>
      <c r="EQ30" s="2">
        <f>132.58*0.05</f>
        <v>6.6290000000000013</v>
      </c>
      <c r="ER30" s="2">
        <f>EQ30*HY10</f>
        <v>0.38845940000000007</v>
      </c>
      <c r="ES30" s="2">
        <f>132.58*0.05</f>
        <v>6.6290000000000013</v>
      </c>
      <c r="ET30" s="2">
        <f>ES30*HY10</f>
        <v>0.38845940000000007</v>
      </c>
      <c r="EU30" s="2">
        <f>DV30*HZ22</f>
        <v>4.6615500000000019</v>
      </c>
      <c r="EV30" s="109">
        <f t="shared" si="209"/>
        <v>5.0000000000000024E-2</v>
      </c>
      <c r="EW30" s="2">
        <f>132.58*0.05</f>
        <v>6.6290000000000013</v>
      </c>
      <c r="EX30" s="2">
        <f>EW30*HY10</f>
        <v>0.38845940000000007</v>
      </c>
      <c r="EY30" s="2">
        <f>132.58*0.05</f>
        <v>6.6290000000000013</v>
      </c>
      <c r="EZ30" s="2">
        <f>EY30*HY10</f>
        <v>0.38845940000000007</v>
      </c>
      <c r="FA30" s="2">
        <f>132.58*0.05</f>
        <v>6.6290000000000013</v>
      </c>
      <c r="FB30" s="2">
        <f>FA30*HY10</f>
        <v>0.38845940000000007</v>
      </c>
      <c r="FC30" s="2">
        <f>132.58*0.05</f>
        <v>6.6290000000000013</v>
      </c>
      <c r="FD30" s="2">
        <f>FC30*HZ10</f>
        <v>0.39429292000000005</v>
      </c>
      <c r="FE30" s="2">
        <f>132.58*0.05</f>
        <v>6.6290000000000013</v>
      </c>
      <c r="FF30" s="2">
        <f>FE30*HZ10</f>
        <v>0.39429292000000005</v>
      </c>
      <c r="FG30" s="2">
        <f>132.58*0.05</f>
        <v>6.6290000000000013</v>
      </c>
      <c r="FH30" s="2">
        <f>FG30*HZ10</f>
        <v>0.39429292000000005</v>
      </c>
      <c r="FI30" s="2">
        <f>132.58*0.05</f>
        <v>6.6290000000000013</v>
      </c>
      <c r="FJ30" s="2">
        <f>FI30*HZ10</f>
        <v>0.39429292000000005</v>
      </c>
      <c r="FK30" s="2">
        <f>132.58*0.05</f>
        <v>6.6290000000000013</v>
      </c>
      <c r="FL30" s="2">
        <f>FK30*HZ10</f>
        <v>0.39429292000000005</v>
      </c>
      <c r="FM30" s="2">
        <f>132.58*0.05</f>
        <v>6.6290000000000013</v>
      </c>
      <c r="FN30" s="2">
        <f>FM30*HZ10</f>
        <v>0.39429292000000005</v>
      </c>
      <c r="FO30" s="2">
        <f>132.58*0.05</f>
        <v>6.6290000000000013</v>
      </c>
      <c r="FP30" s="2">
        <f>FO30*HZ10</f>
        <v>0.39429292000000005</v>
      </c>
      <c r="FQ30" s="2">
        <f>132.58*0.05</f>
        <v>6.6290000000000013</v>
      </c>
      <c r="FR30" s="2">
        <f>FQ30*HZ10</f>
        <v>0.39429292000000005</v>
      </c>
      <c r="FS30" s="2">
        <f>132.58*0.05</f>
        <v>6.6290000000000013</v>
      </c>
      <c r="FT30" s="2">
        <f>FS30*HZ10</f>
        <v>0.39429292000000005</v>
      </c>
      <c r="FU30" s="2">
        <f>EV30*IA22</f>
        <v>4.7314500000000024</v>
      </c>
      <c r="FV30" s="109">
        <f t="shared" si="210"/>
        <v>5.0000000000000024E-2</v>
      </c>
      <c r="FW30" s="2">
        <f>132.58*0.05</f>
        <v>6.6290000000000013</v>
      </c>
      <c r="FX30" s="2">
        <f>FW30*HZ10</f>
        <v>0.39429292000000005</v>
      </c>
      <c r="FY30" s="2">
        <f>132.58*0.05</f>
        <v>6.6290000000000013</v>
      </c>
      <c r="FZ30" s="2">
        <f>FY30*HZ10</f>
        <v>0.39429292000000005</v>
      </c>
      <c r="GA30" s="2">
        <f>132.58*0.05</f>
        <v>6.6290000000000013</v>
      </c>
      <c r="GB30" s="77">
        <f>GA30*HZ10</f>
        <v>0.39429292000000005</v>
      </c>
      <c r="GC30" s="67">
        <f>132.58*0.05</f>
        <v>6.6290000000000013</v>
      </c>
      <c r="GD30" s="2">
        <f>GC30*IA10</f>
        <v>0.40020731380000002</v>
      </c>
      <c r="GE30" s="2">
        <f>132.58*0.05</f>
        <v>6.6290000000000013</v>
      </c>
      <c r="GF30" s="2">
        <f>GE30*IA10</f>
        <v>0.40020731380000002</v>
      </c>
      <c r="GG30" s="2">
        <f>132.58*0.05</f>
        <v>6.6290000000000013</v>
      </c>
      <c r="GH30" s="2">
        <f>GG30*IA10</f>
        <v>0.40020731380000002</v>
      </c>
      <c r="GI30" s="2">
        <f>132.58*0.05</f>
        <v>6.6290000000000013</v>
      </c>
      <c r="GJ30" s="2">
        <f>GI30*IA10</f>
        <v>0.40020731380000002</v>
      </c>
      <c r="GK30" s="2">
        <f>132.58*0.05</f>
        <v>6.6290000000000013</v>
      </c>
      <c r="GL30" s="2">
        <f>GK30*IA10</f>
        <v>0.40020731380000002</v>
      </c>
      <c r="GM30" s="2">
        <f>132.58*0.05</f>
        <v>6.6290000000000013</v>
      </c>
      <c r="GN30" s="2">
        <f>GM30*IA10</f>
        <v>0.40020731380000002</v>
      </c>
      <c r="GO30" s="2">
        <f>132.58*0.05</f>
        <v>6.6290000000000013</v>
      </c>
      <c r="GP30" s="2">
        <f>GO30*IA10</f>
        <v>0.40020731380000002</v>
      </c>
      <c r="GQ30" s="2">
        <f>132.58*0.05</f>
        <v>6.6290000000000013</v>
      </c>
      <c r="GR30" s="2">
        <f>GQ30*IA10</f>
        <v>0.40020731380000002</v>
      </c>
      <c r="GS30" s="2">
        <f>132.58*0.05</f>
        <v>6.6290000000000013</v>
      </c>
      <c r="GT30" s="2">
        <f>GS30*IA10</f>
        <v>0.40020731380000002</v>
      </c>
      <c r="GU30" s="2">
        <f>FV30*IA22</f>
        <v>4.7314500000000024</v>
      </c>
      <c r="GV30" s="109">
        <f t="shared" si="211"/>
        <v>3.3333333333333347E-2</v>
      </c>
      <c r="GW30" s="2">
        <f>132.58*0.05</f>
        <v>6.6290000000000013</v>
      </c>
      <c r="GX30" s="2">
        <f>GW30*IA10</f>
        <v>0.40020731380000002</v>
      </c>
      <c r="GY30" s="2">
        <f>132.58*0.05</f>
        <v>6.6290000000000013</v>
      </c>
      <c r="GZ30" s="2">
        <f>GY30*IA10</f>
        <v>0.40020731380000002</v>
      </c>
      <c r="HA30" s="2">
        <f>132.58*0.05</f>
        <v>6.6290000000000013</v>
      </c>
      <c r="HB30" s="2">
        <f>HA30*IA10</f>
        <v>0.40020731380000002</v>
      </c>
      <c r="HC30" s="2">
        <f>132.58*0.05</f>
        <v>6.6290000000000013</v>
      </c>
      <c r="HD30" s="2">
        <f>HC30*IB10</f>
        <v>0.40621042350699998</v>
      </c>
      <c r="HE30" s="2">
        <f>132.58*0.05</f>
        <v>6.6290000000000013</v>
      </c>
      <c r="HF30" s="2">
        <f>HE30*IB10</f>
        <v>0.40621042350699998</v>
      </c>
      <c r="HG30" s="2">
        <f>132.58*0.05</f>
        <v>6.6290000000000013</v>
      </c>
      <c r="HH30" s="2">
        <f>HG30*IB10</f>
        <v>0.40621042350699998</v>
      </c>
      <c r="HI30" s="2">
        <f>132.58*0.05</f>
        <v>6.6290000000000013</v>
      </c>
      <c r="HJ30" s="2">
        <f>HI30*IB10</f>
        <v>0.40621042350699998</v>
      </c>
      <c r="HK30" s="2">
        <f>132.58*0.05</f>
        <v>6.6290000000000013</v>
      </c>
      <c r="HL30" s="2">
        <f>HK30*IB10</f>
        <v>0.40621042350699998</v>
      </c>
      <c r="HM30" s="2">
        <f>GV30*IA22</f>
        <v>3.1543000000000014</v>
      </c>
      <c r="HN30" s="109">
        <f>SUM(GV30,FV30,EV30,DV30,CV30,BV30,AV30,V30,D30)</f>
        <v>0.35000000000000014</v>
      </c>
      <c r="HO30" s="60">
        <f>SUM(AE30,AG30,AI30,AK30,AM30,AO30,AQ30,AS30,AW30,AY30,BA30,BC30,BE30,BG30,BI30,BK30,BM30,BO30,BQ30,BS30,BW30,BY30,CA30,CC30,CE30,CG30,CI30,CK30,CM30,CO30,CQ30,CS30,CW30,CY30,DA30,DC30,DE30,DG30,DI30,DK30,DM30,DO30,DQ30,DS30,DW30,DY30,EA30,EC30,EE30,EG30,EI30,EK30,EM30,EO30,EQ30,ES30,EW30,EY30,FA30,FC30,FE30,FG30,FI30,FK30,FM30,FO30,FQ30,FS30,FW30,FY30,GA30,GC30,GE30,GG32,GG32,GG30,GI30,GK30,GM30,GO30,GQ30,GS30,GW30,GY30,HA30,HC30,HE30,HG30,HI30,HK30,AC30,AA30,Y30,W30,S30,Q30,O30,M30,K30,I30,G30,E30)</f>
        <v>556.83600000000069</v>
      </c>
      <c r="HP30" s="61">
        <f>SUM(AF30,AH30,AJ30,AL30,AN30,AP30,AR30,AT30,AX30,AZ30,BB30,BD30,BF30,BH30,BJ30,BL30,BN30,BP30,BR30,BT30,BX30,BZ30,CB30,CD30,CF30,CH30,CJ30,CL30,CN30,CP30,CR30,CT30,CX30,CZ30,DB30,DD30,DF30,DH30,DJ30,DL30,DN30,DP30,DR30,DT30,DX30,DZ30,EB30,ED30,EF30,EH30,EJ30,EL30,EN30,EP30,ER30,ET30,EX30,EZ30,FB30,FD30,FF30,FH30,FJ30,FL30,FN30,FP30,FR30,FT30,FX30,FZ30,GB30,GD30,GF30,GH32,GH32,GH30,GJ30,GL30,GN30,GP30,GR30,GT30,GX30,GZ30,HB30,HD30,HF30,HH30,HJ30,HL30,AD30,AB30,Z30,X30,T30,R30,P30,N30,L30,J30,H30,F30)</f>
        <v>32.363343553135003</v>
      </c>
      <c r="HQ30" s="34">
        <f t="shared" si="212"/>
        <v>32.54373333333335</v>
      </c>
      <c r="HT30" s="24"/>
      <c r="HU30" s="29"/>
      <c r="HV30" s="29"/>
      <c r="HW30" s="29"/>
      <c r="HX30" s="29"/>
      <c r="HY30" s="29"/>
      <c r="HZ30" s="29"/>
      <c r="IA30" s="29"/>
      <c r="IB30" s="29"/>
      <c r="IC30" s="29"/>
      <c r="ID30" s="29"/>
    </row>
    <row r="31" spans="1:238">
      <c r="A31" s="19"/>
      <c r="B31" s="2" t="s">
        <v>111</v>
      </c>
      <c r="C31" s="2"/>
      <c r="D31" s="109">
        <f>SUM(E31,G31,I31,K31,M31,O31,Q31,S31)/132.58/12</f>
        <v>0.33333333333333331</v>
      </c>
      <c r="E31" s="54">
        <f>132.58*0.5</f>
        <v>66.290000000000006</v>
      </c>
      <c r="F31" s="54">
        <f>E31*HU11</f>
        <v>2.9744323000000001</v>
      </c>
      <c r="G31" s="54">
        <f>132.58*0.5</f>
        <v>66.290000000000006</v>
      </c>
      <c r="H31" s="54">
        <f>G31*HU11</f>
        <v>2.9744323000000001</v>
      </c>
      <c r="I31" s="54">
        <f>132.58*0.5</f>
        <v>66.290000000000006</v>
      </c>
      <c r="J31" s="54">
        <f>I31*HU11</f>
        <v>2.9744323000000001</v>
      </c>
      <c r="K31" s="54">
        <f>132.58*0.5</f>
        <v>66.290000000000006</v>
      </c>
      <c r="L31" s="54">
        <f>K31*HU11</f>
        <v>2.9744323000000001</v>
      </c>
      <c r="M31" s="54">
        <f>132.58*0.5</f>
        <v>66.290000000000006</v>
      </c>
      <c r="N31" s="54">
        <f>M31*HU11</f>
        <v>2.9744323000000001</v>
      </c>
      <c r="O31" s="54">
        <f>132.58*0.5</f>
        <v>66.290000000000006</v>
      </c>
      <c r="P31" s="54">
        <f>O31*HU11</f>
        <v>2.9744323000000001</v>
      </c>
      <c r="Q31" s="54">
        <f>132.58*0.5</f>
        <v>66.290000000000006</v>
      </c>
      <c r="R31" s="54">
        <f>Q31*HU11</f>
        <v>2.9744323000000001</v>
      </c>
      <c r="S31" s="54">
        <f>132.58*0.5</f>
        <v>66.290000000000006</v>
      </c>
      <c r="T31" s="54">
        <f>S31*HU11</f>
        <v>2.9744323000000001</v>
      </c>
      <c r="U31" s="54">
        <f t="shared" ref="U31" si="227">D31*HV23</f>
        <v>23.795000000000002</v>
      </c>
      <c r="V31" s="109">
        <f t="shared" si="204"/>
        <v>0.49999999999999994</v>
      </c>
      <c r="W31" s="54">
        <f>132.58*0.5</f>
        <v>66.290000000000006</v>
      </c>
      <c r="X31" s="54">
        <f>W31*HU11</f>
        <v>2.9744323000000001</v>
      </c>
      <c r="Y31" s="54">
        <f>132.58*0.5</f>
        <v>66.290000000000006</v>
      </c>
      <c r="Z31" s="54">
        <f>Y31*HU11</f>
        <v>2.9744323000000001</v>
      </c>
      <c r="AA31" s="54">
        <f>132.58*0.5</f>
        <v>66.290000000000006</v>
      </c>
      <c r="AB31" s="54">
        <f>AA31*HU11</f>
        <v>2.9744323000000001</v>
      </c>
      <c r="AC31" s="54">
        <f>132.58*0.5</f>
        <v>66.290000000000006</v>
      </c>
      <c r="AD31" s="54">
        <f>AC31*HU11</f>
        <v>2.9744323000000001</v>
      </c>
      <c r="AE31" s="54">
        <f>132.58*0.5</f>
        <v>66.290000000000006</v>
      </c>
      <c r="AF31" s="35">
        <f>AE31*HU11</f>
        <v>2.9744323000000001</v>
      </c>
      <c r="AG31" s="54">
        <f>132.58*0.5</f>
        <v>66.290000000000006</v>
      </c>
      <c r="AH31" s="73">
        <f>AG31*HU11</f>
        <v>2.9744323000000001</v>
      </c>
      <c r="AI31" s="110">
        <f>132.58*0.5</f>
        <v>66.290000000000006</v>
      </c>
      <c r="AJ31" s="35">
        <f>AI31*HU11</f>
        <v>2.9744323000000001</v>
      </c>
      <c r="AK31" s="2">
        <f>132.58/2</f>
        <v>66.290000000000006</v>
      </c>
      <c r="AL31" s="2">
        <f>AK31*HU11</f>
        <v>2.9744323000000001</v>
      </c>
      <c r="AM31" s="2">
        <f>132.58/2</f>
        <v>66.290000000000006</v>
      </c>
      <c r="AN31" s="2">
        <f>AM31*HU11</f>
        <v>2.9744323000000001</v>
      </c>
      <c r="AO31" s="2">
        <f>132.58/2</f>
        <v>66.290000000000006</v>
      </c>
      <c r="AP31" s="2">
        <f>AO31*HU11</f>
        <v>2.9744323000000001</v>
      </c>
      <c r="AQ31" s="2">
        <f>132.58/2</f>
        <v>66.290000000000006</v>
      </c>
      <c r="AR31" s="2">
        <f>AQ31*HU11</f>
        <v>2.9744323000000001</v>
      </c>
      <c r="AS31" s="2">
        <f>132.58/2</f>
        <v>66.290000000000006</v>
      </c>
      <c r="AT31" s="2">
        <f>AS31*HU11</f>
        <v>2.9744323000000001</v>
      </c>
      <c r="AU31" s="2">
        <f t="shared" ref="AU31" si="228">V31*HW23</f>
        <v>36.227999999999994</v>
      </c>
      <c r="AV31" s="109">
        <f t="shared" si="205"/>
        <v>0.49999999999999994</v>
      </c>
      <c r="AW31" s="2">
        <f>132.58/2</f>
        <v>66.290000000000006</v>
      </c>
      <c r="AX31" s="2">
        <f>AW31*HU11</f>
        <v>2.9744323000000001</v>
      </c>
      <c r="AY31" s="2">
        <f>132.58/2</f>
        <v>66.290000000000006</v>
      </c>
      <c r="AZ31" s="2">
        <f>AY31*HU11</f>
        <v>2.9744323000000001</v>
      </c>
      <c r="BA31" s="2">
        <f>132.58/2</f>
        <v>66.290000000000006</v>
      </c>
      <c r="BB31" s="2">
        <f>BA31*HU11</f>
        <v>2.9744323000000001</v>
      </c>
      <c r="BC31" s="2">
        <f>132.58/2</f>
        <v>66.290000000000006</v>
      </c>
      <c r="BD31" s="2">
        <f>BC31*HV11</f>
        <v>3.0188466000000003</v>
      </c>
      <c r="BE31" s="2">
        <f>132.58/2</f>
        <v>66.290000000000006</v>
      </c>
      <c r="BF31" s="2">
        <f>BE31*HV11</f>
        <v>3.0188466000000003</v>
      </c>
      <c r="BG31" s="2">
        <f>132.58/2</f>
        <v>66.290000000000006</v>
      </c>
      <c r="BH31" s="2">
        <f>BG31*HV11</f>
        <v>3.0188466000000003</v>
      </c>
      <c r="BI31" s="67">
        <f>132.58/2</f>
        <v>66.290000000000006</v>
      </c>
      <c r="BJ31" s="2">
        <f>BI31*HV11</f>
        <v>3.0188466000000003</v>
      </c>
      <c r="BK31" s="2">
        <f>132.58/2</f>
        <v>66.290000000000006</v>
      </c>
      <c r="BL31" s="2">
        <f>BK31*HV11</f>
        <v>3.0188466000000003</v>
      </c>
      <c r="BM31" s="2">
        <f>132.58/2</f>
        <v>66.290000000000006</v>
      </c>
      <c r="BN31" s="2">
        <f>BM31*HV11</f>
        <v>3.0188466000000003</v>
      </c>
      <c r="BO31" s="2">
        <f>132.58/2</f>
        <v>66.290000000000006</v>
      </c>
      <c r="BP31" s="2">
        <f>BO31*HV11</f>
        <v>3.0188466000000003</v>
      </c>
      <c r="BQ31" s="2">
        <f>132.58/2</f>
        <v>66.290000000000006</v>
      </c>
      <c r="BR31" s="2">
        <f>BQ31*HV11</f>
        <v>3.0188466000000003</v>
      </c>
      <c r="BS31" s="2">
        <f>132.58/2</f>
        <v>66.290000000000006</v>
      </c>
      <c r="BT31" s="2">
        <f>BS31*HV11</f>
        <v>3.0188466000000003</v>
      </c>
      <c r="BU31" s="2">
        <f t="shared" ref="BU31" si="229">AV31*HX23</f>
        <v>36.771499999999996</v>
      </c>
      <c r="BV31" s="109">
        <f t="shared" si="206"/>
        <v>0.49999999999999994</v>
      </c>
      <c r="BW31" s="2">
        <f>132.58/2</f>
        <v>66.290000000000006</v>
      </c>
      <c r="BX31" s="2">
        <f>BW31*HV11</f>
        <v>3.0188466000000003</v>
      </c>
      <c r="BY31" s="2">
        <f>132.58/2</f>
        <v>66.290000000000006</v>
      </c>
      <c r="BZ31" s="2">
        <f>BY31*HV11</f>
        <v>3.0188466000000003</v>
      </c>
      <c r="CA31" s="2">
        <f>132.58/2</f>
        <v>66.290000000000006</v>
      </c>
      <c r="CB31" s="2">
        <f>CA31*HV11</f>
        <v>3.0188466000000003</v>
      </c>
      <c r="CC31" s="2">
        <f>132.58/2</f>
        <v>66.290000000000006</v>
      </c>
      <c r="CD31" s="2">
        <f>CC31*HW11</f>
        <v>3.0639238</v>
      </c>
      <c r="CE31" s="2">
        <f>132.58/2</f>
        <v>66.290000000000006</v>
      </c>
      <c r="CF31" s="2">
        <f>CE31*HW11</f>
        <v>3.0639238</v>
      </c>
      <c r="CG31" s="2">
        <f>132.58/2</f>
        <v>66.290000000000006</v>
      </c>
      <c r="CH31" s="2">
        <f>CG31*HW11</f>
        <v>3.0639238</v>
      </c>
      <c r="CI31" s="2">
        <f>132.58/2</f>
        <v>66.290000000000006</v>
      </c>
      <c r="CJ31" s="2">
        <f>CI31*HW11</f>
        <v>3.0639238</v>
      </c>
      <c r="CK31" s="2">
        <f>132.58/2</f>
        <v>66.290000000000006</v>
      </c>
      <c r="CL31" s="2">
        <f>CK31*HW11</f>
        <v>3.0639238</v>
      </c>
      <c r="CM31" s="2">
        <f>132.58/2</f>
        <v>66.290000000000006</v>
      </c>
      <c r="CN31" s="2">
        <f>CM31*HW11</f>
        <v>3.0639238</v>
      </c>
      <c r="CO31" s="2">
        <f>132.58/2</f>
        <v>66.290000000000006</v>
      </c>
      <c r="CP31" s="2">
        <f>CO31*HW11</f>
        <v>3.0639238</v>
      </c>
      <c r="CQ31" s="2">
        <f>132.58/2</f>
        <v>66.290000000000006</v>
      </c>
      <c r="CR31" s="2">
        <f>CQ31*HW11</f>
        <v>3.0639238</v>
      </c>
      <c r="CS31" s="2">
        <f>132.58/2</f>
        <v>66.290000000000006</v>
      </c>
      <c r="CT31" s="2">
        <f>CS31*HW11</f>
        <v>3.0639238</v>
      </c>
      <c r="CU31" s="126">
        <f t="shared" ref="CU31" si="230">BV31*HY23</f>
        <v>37.322999999999993</v>
      </c>
      <c r="CV31" s="109">
        <f t="shared" si="207"/>
        <v>0.49999999999999994</v>
      </c>
      <c r="CW31" s="2">
        <f>132.58/2</f>
        <v>66.290000000000006</v>
      </c>
      <c r="CX31" s="2">
        <f>CW31*HW11</f>
        <v>3.0639238</v>
      </c>
      <c r="CY31" s="2">
        <f>132.58/2</f>
        <v>66.290000000000006</v>
      </c>
      <c r="CZ31" s="77">
        <f>CY31*HW11</f>
        <v>3.0639238</v>
      </c>
      <c r="DA31" s="67">
        <f>132.58/2</f>
        <v>66.290000000000006</v>
      </c>
      <c r="DB31" s="2">
        <f>DA31*HW11</f>
        <v>3.0639238</v>
      </c>
      <c r="DC31" s="2">
        <f>132.58/2</f>
        <v>66.290000000000006</v>
      </c>
      <c r="DD31" s="2">
        <f>DC31*HX11</f>
        <v>3.1103268000000006</v>
      </c>
      <c r="DE31" s="2">
        <f>132.58/2</f>
        <v>66.290000000000006</v>
      </c>
      <c r="DF31" s="2">
        <f>DE31*HX11</f>
        <v>3.1103268000000006</v>
      </c>
      <c r="DG31" s="2">
        <f>132.58/2</f>
        <v>66.290000000000006</v>
      </c>
      <c r="DH31" s="2">
        <f>DG31*HX11</f>
        <v>3.1103268000000006</v>
      </c>
      <c r="DI31" s="2">
        <f>132.58/2</f>
        <v>66.290000000000006</v>
      </c>
      <c r="DJ31" s="2">
        <f>DI31*HX11</f>
        <v>3.1103268000000006</v>
      </c>
      <c r="DK31" s="2">
        <f>132.58/2</f>
        <v>66.290000000000006</v>
      </c>
      <c r="DL31" s="2">
        <f>DK31*HX11</f>
        <v>3.1103268000000006</v>
      </c>
      <c r="DM31" s="2">
        <f>132.58/2</f>
        <v>66.290000000000006</v>
      </c>
      <c r="DN31" s="2">
        <f>DM31*HX11</f>
        <v>3.1103268000000006</v>
      </c>
      <c r="DO31" s="2">
        <f>132.58/2</f>
        <v>66.290000000000006</v>
      </c>
      <c r="DP31" s="2">
        <f>DO31*HX11</f>
        <v>3.1103268000000006</v>
      </c>
      <c r="DQ31" s="2">
        <f>132.58/2</f>
        <v>66.290000000000006</v>
      </c>
      <c r="DR31" s="2">
        <f>DQ31*HX11</f>
        <v>3.1103268000000006</v>
      </c>
      <c r="DS31" s="2">
        <f>132.58/2</f>
        <v>66.290000000000006</v>
      </c>
      <c r="DT31" s="2">
        <f>DS31*HX11</f>
        <v>3.1103268000000006</v>
      </c>
      <c r="DU31" s="2">
        <f t="shared" ref="DU31" si="231">CV31*HZ23</f>
        <v>37.882999999999996</v>
      </c>
      <c r="DV31" s="109">
        <f t="shared" si="208"/>
        <v>0.49999999999999994</v>
      </c>
      <c r="DW31" s="2">
        <f>132.58/2</f>
        <v>66.290000000000006</v>
      </c>
      <c r="DX31" s="2">
        <f>DW31*HX11</f>
        <v>3.1103268000000006</v>
      </c>
      <c r="DY31" s="2">
        <f>132.58/2</f>
        <v>66.290000000000006</v>
      </c>
      <c r="DZ31" s="2">
        <f>DY31*HX11</f>
        <v>3.1103268000000006</v>
      </c>
      <c r="EA31" s="2">
        <f>132.58/2</f>
        <v>66.290000000000006</v>
      </c>
      <c r="EB31" s="2">
        <f>EA31*HX11</f>
        <v>3.1103268000000006</v>
      </c>
      <c r="EC31" s="2">
        <f>132.58/2</f>
        <v>66.290000000000006</v>
      </c>
      <c r="ED31" s="2">
        <f>EC31*HY11</f>
        <v>3.1567297999999999</v>
      </c>
      <c r="EE31" s="2">
        <f>132.58/2</f>
        <v>66.290000000000006</v>
      </c>
      <c r="EF31" s="2">
        <f>EE31*HY11</f>
        <v>3.1567297999999999</v>
      </c>
      <c r="EG31" s="2">
        <f>132.58/2</f>
        <v>66.290000000000006</v>
      </c>
      <c r="EH31" s="2">
        <f>EG31*HY11</f>
        <v>3.1567297999999999</v>
      </c>
      <c r="EI31" s="2">
        <f>132.58/2</f>
        <v>66.290000000000006</v>
      </c>
      <c r="EJ31" s="2">
        <f>EI31*HY11</f>
        <v>3.1567297999999999</v>
      </c>
      <c r="EK31" s="2">
        <f>132.58/2</f>
        <v>66.290000000000006</v>
      </c>
      <c r="EL31" s="2">
        <f>EK31*HY11</f>
        <v>3.1567297999999999</v>
      </c>
      <c r="EM31" s="2">
        <f>132.58/2</f>
        <v>66.290000000000006</v>
      </c>
      <c r="EN31" s="2">
        <f>EM31*HY11</f>
        <v>3.1567297999999999</v>
      </c>
      <c r="EO31" s="2">
        <f>132.58/2</f>
        <v>66.290000000000006</v>
      </c>
      <c r="EP31" s="2">
        <f>EO31*HY11</f>
        <v>3.1567297999999999</v>
      </c>
      <c r="EQ31" s="2">
        <f>132.58/2</f>
        <v>66.290000000000006</v>
      </c>
      <c r="ER31" s="2">
        <f>EQ31*HY11</f>
        <v>3.1567297999999999</v>
      </c>
      <c r="ES31" s="2">
        <f>132.58/2</f>
        <v>66.290000000000006</v>
      </c>
      <c r="ET31" s="2">
        <f>ES31*HY11</f>
        <v>3.1567297999999999</v>
      </c>
      <c r="EU31" s="2">
        <f t="shared" ref="EU31" si="232">DV31*HZ23</f>
        <v>37.882999999999996</v>
      </c>
      <c r="EV31" s="109">
        <f t="shared" si="209"/>
        <v>0.19999999999999996</v>
      </c>
      <c r="EW31" s="2">
        <f>132.58/2</f>
        <v>66.290000000000006</v>
      </c>
      <c r="EX31" s="2">
        <f>EW31*HY11</f>
        <v>3.1567297999999999</v>
      </c>
      <c r="EY31" s="2">
        <f>132.58/2</f>
        <v>66.290000000000006</v>
      </c>
      <c r="EZ31" s="2">
        <f>EY31*HY11</f>
        <v>3.1567297999999999</v>
      </c>
      <c r="FA31" s="2">
        <f>132.58/2</f>
        <v>66.290000000000006</v>
      </c>
      <c r="FB31" s="2">
        <f>FA31*HY11</f>
        <v>3.1567297999999999</v>
      </c>
      <c r="FC31" s="2">
        <v>13.258000000000003</v>
      </c>
      <c r="FD31" s="2">
        <f>FC31*HZ11</f>
        <v>0.64089172000000016</v>
      </c>
      <c r="FE31" s="2">
        <v>13.258000000000003</v>
      </c>
      <c r="FF31" s="2">
        <f>FE31*HZ11</f>
        <v>0.64089172000000016</v>
      </c>
      <c r="FG31" s="2">
        <v>13.258000000000003</v>
      </c>
      <c r="FH31" s="2">
        <f>FG31*HZ11</f>
        <v>0.64089172000000016</v>
      </c>
      <c r="FI31" s="2">
        <v>13.258000000000003</v>
      </c>
      <c r="FJ31" s="2">
        <f>FI31*HZ11</f>
        <v>0.64089172000000016</v>
      </c>
      <c r="FK31" s="2">
        <v>13.258000000000003</v>
      </c>
      <c r="FL31" s="2">
        <f>FK31*HZ11</f>
        <v>0.64089172000000016</v>
      </c>
      <c r="FM31" s="2">
        <v>13.258000000000003</v>
      </c>
      <c r="FN31" s="2">
        <f>FM31*HZ11</f>
        <v>0.64089172000000016</v>
      </c>
      <c r="FO31" s="2">
        <v>13.258000000000003</v>
      </c>
      <c r="FP31" s="2">
        <f>FO31*HZ11</f>
        <v>0.64089172000000016</v>
      </c>
      <c r="FQ31" s="2">
        <v>13.258000000000003</v>
      </c>
      <c r="FR31" s="2">
        <f>FQ31*HZ11</f>
        <v>0.64089172000000016</v>
      </c>
      <c r="FS31" s="2">
        <v>13.258000000000003</v>
      </c>
      <c r="FT31" s="2">
        <f>FS31*HZ11</f>
        <v>0.64089172000000016</v>
      </c>
      <c r="FU31" s="2">
        <f t="shared" ref="FU31" si="233">EV31*IA23</f>
        <v>15.380399999999996</v>
      </c>
      <c r="FV31" s="109">
        <f t="shared" si="210"/>
        <v>2.5000000000000005E-2</v>
      </c>
      <c r="FW31" s="2">
        <v>13.258000000000003</v>
      </c>
      <c r="FX31" s="2">
        <f>FW31*HZ11</f>
        <v>0.64089172000000016</v>
      </c>
      <c r="FY31" s="2">
        <v>13.258000000000003</v>
      </c>
      <c r="FZ31" s="2">
        <f>FY31*HZ11</f>
        <v>0.64089172000000016</v>
      </c>
      <c r="GA31" s="2">
        <v>13.258000000000003</v>
      </c>
      <c r="GB31" s="77">
        <f>GA31*HZ11</f>
        <v>0.64089172000000016</v>
      </c>
      <c r="GC31" s="67"/>
      <c r="GD31" s="2">
        <f>GC31*IA11</f>
        <v>0</v>
      </c>
      <c r="GE31" s="2"/>
      <c r="GF31" s="2">
        <f>GE31*IA11</f>
        <v>0</v>
      </c>
      <c r="GG31" s="2"/>
      <c r="GH31" s="2">
        <f>GG31*IA11</f>
        <v>0</v>
      </c>
      <c r="GI31" s="2"/>
      <c r="GJ31" s="2">
        <f>GI31*IA11</f>
        <v>0</v>
      </c>
      <c r="GK31" s="2"/>
      <c r="GL31" s="2">
        <f>GK31*IA11</f>
        <v>0</v>
      </c>
      <c r="GM31" s="2"/>
      <c r="GN31" s="2">
        <f>GM31*IA11</f>
        <v>0</v>
      </c>
      <c r="GO31" s="2"/>
      <c r="GP31" s="2">
        <f>GO31*IA11</f>
        <v>0</v>
      </c>
      <c r="GQ31" s="2"/>
      <c r="GR31" s="2">
        <f>GQ31*IA11</f>
        <v>0</v>
      </c>
      <c r="GS31" s="2"/>
      <c r="GT31" s="2">
        <f>GS31*IA11</f>
        <v>0</v>
      </c>
      <c r="GU31" s="2">
        <f t="shared" ref="GU31" si="234">FV31*IA23</f>
        <v>1.9225500000000004</v>
      </c>
      <c r="GV31" s="109">
        <f t="shared" si="211"/>
        <v>0</v>
      </c>
      <c r="GW31" s="2"/>
      <c r="GX31" s="2">
        <f>GW31*IA11</f>
        <v>0</v>
      </c>
      <c r="GY31" s="2"/>
      <c r="GZ31" s="2">
        <f>GY31*IA11</f>
        <v>0</v>
      </c>
      <c r="HA31" s="2"/>
      <c r="HB31" s="2">
        <f>HA31*IA11</f>
        <v>0</v>
      </c>
      <c r="HC31" s="2"/>
      <c r="HD31" s="2">
        <f>HC31*IB11</f>
        <v>0</v>
      </c>
      <c r="HE31" s="2"/>
      <c r="HF31" s="2">
        <f>HE31*IB11</f>
        <v>0</v>
      </c>
      <c r="HG31" s="2"/>
      <c r="HH31" s="2">
        <f>HG31*IB11</f>
        <v>0</v>
      </c>
      <c r="HI31" s="2"/>
      <c r="HJ31" s="2">
        <f>HI31*IB11</f>
        <v>0</v>
      </c>
      <c r="HK31" s="2"/>
      <c r="HL31" s="2">
        <f>HK31*IB11</f>
        <v>0</v>
      </c>
      <c r="HM31" s="2">
        <f t="shared" ref="HM31" si="235">GV31*IA23</f>
        <v>0</v>
      </c>
      <c r="HN31" s="109">
        <f>SUM(GV31,FV31,EV31,DV31,CV31,BV31,AV31,V31,D31)</f>
        <v>3.0583333333333331</v>
      </c>
      <c r="HO31" s="60">
        <f>SUM(AE31,AG31,AI31,AK31,AM31,AO31,AQ31,AS31,AW31,AY31,BA31,BC31,BE31,BG31,BI31,BK31,BM31,BO31,BQ31,BS31,BW31,BY31,CA31,CC31,CE31,CG31,CI31,CK31,CM31,CO31,CQ31,CS31,CW31,CY31,DA31,DC31,DE31,DG31,DI31,DK31,DM31,DO31,DQ31,DS31,DW31,DY31,EA31,EC31,EE31,EG31,EI31,EK31,EM31,EO31,EQ31,ES31,EW31,EY31,FA31,FC31,FE31,FG31,FI31,FK31,FM31,FO31,FQ31,FS31,FW31,FY31,GA31,GC31,GE31,GG33,GG33,GG31,GI31,GK31,GM31,GO31,GQ31,GS31,GW31,GY31,HA31,HC31,HE31,HG31,HI31,HK31,AC31,AA31,Y31,W31,S31,Q31,O31,M31,K31,I31,G31,E31)</f>
        <v>4865.6859999999961</v>
      </c>
      <c r="HP31" s="61">
        <f>SUM(AF31,AH31,AJ31,AL31,AN31,AP31,AR31,AT31,AX31,AZ31,BB31,BD31,BF31,BH31,BJ31,BL31,BN31,BP31,BR31,BT31,BX31,BZ31,CB31,CD31,CF31,CH31,CJ31,CL31,CN31,CP31,CR31,CT31,CX31,CZ31,DB31,DD31,DF31,DH31,DJ31,DL31,DN31,DP31,DR31,DT31,DX31,DZ31,EB31,ED31,EF31,EH31,EJ31,EL31,EN31,EP31,ER31,ET31,EX31,EZ31,FB31,FD31,FF31,FH31,FJ31,FL31,FN31,FP31,FR31,FT31,FX31,FZ31,GB31,GD31,GF31,GH33,GH33,GH31,GJ31,GL31,GN31,GP31,GR31,GT31,GX31,GZ31,HB31,HD31,HF31,HH31,HJ31,HL31,AD31,AB31,Z31,X31,T31,R31,P31,N31,L31,J31,H31,F31)</f>
        <v>224.30056753999992</v>
      </c>
      <c r="HQ31" s="34">
        <f t="shared" si="212"/>
        <v>227.18644999999998</v>
      </c>
      <c r="HT31" s="24"/>
      <c r="HU31" s="29"/>
      <c r="HV31" s="29"/>
      <c r="HW31" s="29"/>
      <c r="HX31" s="29"/>
      <c r="HY31" s="29"/>
      <c r="HZ31" s="29"/>
      <c r="IA31" s="29"/>
      <c r="IB31" s="29"/>
      <c r="IC31" s="29"/>
      <c r="ID31" s="29"/>
    </row>
    <row r="32" spans="1:238">
      <c r="A32" s="19"/>
      <c r="B32" s="2" t="s">
        <v>112</v>
      </c>
      <c r="C32" s="2"/>
      <c r="D32" s="109">
        <f>SUM(E32,G32,I32,K32,M32,O32,Q32,S32)/132.58/12</f>
        <v>1.8856539447880523E-2</v>
      </c>
      <c r="E32" s="54"/>
      <c r="F32" s="2">
        <f>E32*HU13</f>
        <v>0</v>
      </c>
      <c r="G32" s="54"/>
      <c r="H32" s="2">
        <f>G32*HU13</f>
        <v>0</v>
      </c>
      <c r="I32" s="54"/>
      <c r="J32" s="2">
        <f>I32*HU13</f>
        <v>0</v>
      </c>
      <c r="K32" s="54">
        <v>0</v>
      </c>
      <c r="L32" s="2">
        <f>K32*HU13</f>
        <v>0</v>
      </c>
      <c r="M32" s="54">
        <v>0</v>
      </c>
      <c r="N32" s="2">
        <f>M32*HU13</f>
        <v>0</v>
      </c>
      <c r="O32" s="54">
        <v>10</v>
      </c>
      <c r="P32" s="2">
        <f>O32*HU13</f>
        <v>0.28600000000000003</v>
      </c>
      <c r="Q32" s="54">
        <v>10</v>
      </c>
      <c r="R32" s="2">
        <f>Q32*HU13</f>
        <v>0.28600000000000003</v>
      </c>
      <c r="S32" s="54">
        <v>10</v>
      </c>
      <c r="T32" s="2">
        <f>S32*HU13</f>
        <v>0.28600000000000003</v>
      </c>
      <c r="U32" s="54">
        <f>D32*HV25</f>
        <v>0.85787826218132435</v>
      </c>
      <c r="V32" s="109">
        <f t="shared" si="204"/>
        <v>8.3617438527681429E-2</v>
      </c>
      <c r="W32" s="54">
        <v>10</v>
      </c>
      <c r="X32" s="2">
        <f>W32*HU13</f>
        <v>0.28600000000000003</v>
      </c>
      <c r="Y32" s="54">
        <v>10</v>
      </c>
      <c r="Z32" s="2">
        <f>Y32*HU13</f>
        <v>0.28600000000000003</v>
      </c>
      <c r="AA32" s="54">
        <v>10</v>
      </c>
      <c r="AB32" s="2">
        <f>AA32*GS13</f>
        <v>10</v>
      </c>
      <c r="AC32" s="54">
        <v>10</v>
      </c>
      <c r="AD32" s="35">
        <f>AC32*HU13</f>
        <v>0.28600000000000003</v>
      </c>
      <c r="AE32" s="37">
        <v>10</v>
      </c>
      <c r="AF32" s="35">
        <f>AE32*HU13</f>
        <v>0.28600000000000003</v>
      </c>
      <c r="AG32" s="2">
        <v>10</v>
      </c>
      <c r="AH32" s="73">
        <f>AG32*HU13</f>
        <v>0.28600000000000003</v>
      </c>
      <c r="AI32" s="67">
        <v>10</v>
      </c>
      <c r="AJ32" s="35">
        <f>AI32*HU13</f>
        <v>0.28600000000000003</v>
      </c>
      <c r="AK32" s="2">
        <v>10</v>
      </c>
      <c r="AL32" s="2">
        <f>AK32*HU13</f>
        <v>0.28600000000000003</v>
      </c>
      <c r="AM32" s="2">
        <f>132.58*0.1</f>
        <v>13.258000000000003</v>
      </c>
      <c r="AN32" s="2">
        <f>AM32*HU13</f>
        <v>0.37917880000000009</v>
      </c>
      <c r="AO32" s="2">
        <f>132.58*0.1</f>
        <v>13.258000000000003</v>
      </c>
      <c r="AP32" s="2">
        <f>AO32*HU13</f>
        <v>0.37917880000000009</v>
      </c>
      <c r="AQ32" s="2">
        <f>132.58*0.1</f>
        <v>13.258000000000003</v>
      </c>
      <c r="AR32" s="2">
        <f>AQ32*HU13</f>
        <v>0.37917880000000009</v>
      </c>
      <c r="AS32" s="2">
        <f>132.58*0.1</f>
        <v>13.258000000000003</v>
      </c>
      <c r="AT32" s="2">
        <f>AS32*HU13</f>
        <v>0.37917880000000009</v>
      </c>
      <c r="AU32" s="2">
        <f>V32*HW25</f>
        <v>3.8612024588927452</v>
      </c>
      <c r="AV32" s="109">
        <f t="shared" si="205"/>
        <v>0.10000000000000005</v>
      </c>
      <c r="AW32" s="2">
        <f>132.58*0.1</f>
        <v>13.258000000000003</v>
      </c>
      <c r="AX32" s="2">
        <f>AW32*HU13</f>
        <v>0.37917880000000009</v>
      </c>
      <c r="AY32" s="2">
        <f>132.58*0.1</f>
        <v>13.258000000000003</v>
      </c>
      <c r="AZ32" s="2">
        <f>AY32*HU13</f>
        <v>0.37917880000000009</v>
      </c>
      <c r="BA32" s="2">
        <f>132.58*0.1</f>
        <v>13.258000000000003</v>
      </c>
      <c r="BB32" s="2">
        <f>BA32*HU13</f>
        <v>0.37917880000000009</v>
      </c>
      <c r="BC32" s="2">
        <f>132.58*0.1</f>
        <v>13.258000000000003</v>
      </c>
      <c r="BD32" s="2">
        <f>BC32*HV13</f>
        <v>0.38474716000000009</v>
      </c>
      <c r="BE32" s="2">
        <f>132.58*0.1</f>
        <v>13.258000000000003</v>
      </c>
      <c r="BF32" s="2">
        <f>BE32*HV13</f>
        <v>0.38474716000000009</v>
      </c>
      <c r="BG32" s="2">
        <f>132.58*0.1</f>
        <v>13.258000000000003</v>
      </c>
      <c r="BH32" s="2">
        <f>BG32*HV13</f>
        <v>0.38474716000000009</v>
      </c>
      <c r="BI32" s="67">
        <f>132.58*0.1</f>
        <v>13.258000000000003</v>
      </c>
      <c r="BJ32" s="2">
        <f>BI32*HV13</f>
        <v>0.38474716000000009</v>
      </c>
      <c r="BK32" s="2">
        <f>132.58*0.1</f>
        <v>13.258000000000003</v>
      </c>
      <c r="BL32" s="2">
        <f>BK32*HV13</f>
        <v>0.38474716000000009</v>
      </c>
      <c r="BM32" s="2">
        <f>132.58*0.1</f>
        <v>13.258000000000003</v>
      </c>
      <c r="BN32" s="2">
        <f>BM32*HV13</f>
        <v>0.38474716000000009</v>
      </c>
      <c r="BO32" s="2">
        <f>132.58*0.1</f>
        <v>13.258000000000003</v>
      </c>
      <c r="BP32" s="2">
        <f>BO32*HV13</f>
        <v>0.38474716000000009</v>
      </c>
      <c r="BQ32" s="2">
        <f>132.58*0.1</f>
        <v>13.258000000000003</v>
      </c>
      <c r="BR32" s="2">
        <f>BQ32*HV13</f>
        <v>0.38474716000000009</v>
      </c>
      <c r="BS32" s="2">
        <f>132.58*0.1</f>
        <v>13.258000000000003</v>
      </c>
      <c r="BT32" s="2">
        <f>BS32*HV13</f>
        <v>0.38474716000000009</v>
      </c>
      <c r="BU32" s="2">
        <f>AV32*HX25</f>
        <v>4.6870000000000021</v>
      </c>
      <c r="BV32" s="109">
        <f t="shared" si="206"/>
        <v>0.10000000000000005</v>
      </c>
      <c r="BW32" s="2">
        <f>132.58*0.1</f>
        <v>13.258000000000003</v>
      </c>
      <c r="BX32" s="2">
        <f>BW32*HV13</f>
        <v>0.38474716000000009</v>
      </c>
      <c r="BY32" s="2">
        <f>132.58*0.1</f>
        <v>13.258000000000003</v>
      </c>
      <c r="BZ32" s="2">
        <f>BY32*HV13</f>
        <v>0.38474716000000009</v>
      </c>
      <c r="CA32" s="2">
        <f>132.58*0.1</f>
        <v>13.258000000000003</v>
      </c>
      <c r="CB32" s="2">
        <f>CA32*HV13</f>
        <v>0.38474716000000009</v>
      </c>
      <c r="CC32" s="2">
        <f>132.58*0.1</f>
        <v>13.258000000000003</v>
      </c>
      <c r="CD32" s="2">
        <f>CC32*HW13</f>
        <v>0.39058068000000007</v>
      </c>
      <c r="CE32" s="2">
        <f>132.58*0.1</f>
        <v>13.258000000000003</v>
      </c>
      <c r="CF32" s="2">
        <f>CE32*HW13</f>
        <v>0.39058068000000007</v>
      </c>
      <c r="CG32" s="2">
        <f>132.58*0.1</f>
        <v>13.258000000000003</v>
      </c>
      <c r="CH32" s="2">
        <f>CG32*HW13</f>
        <v>0.39058068000000007</v>
      </c>
      <c r="CI32" s="2">
        <f>132.58*0.1</f>
        <v>13.258000000000003</v>
      </c>
      <c r="CJ32" s="2">
        <f>CI32*HW13</f>
        <v>0.39058068000000007</v>
      </c>
      <c r="CK32" s="2">
        <f>132.58*0.1</f>
        <v>13.258000000000003</v>
      </c>
      <c r="CL32" s="2">
        <f>CK32*HW13</f>
        <v>0.39058068000000007</v>
      </c>
      <c r="CM32" s="2">
        <f>132.58*0.1</f>
        <v>13.258000000000003</v>
      </c>
      <c r="CN32" s="2">
        <f>CM32*HW13</f>
        <v>0.39058068000000007</v>
      </c>
      <c r="CO32" s="2">
        <f>132.58*0.1</f>
        <v>13.258000000000003</v>
      </c>
      <c r="CP32" s="2">
        <f>CO32*HW13</f>
        <v>0.39058068000000007</v>
      </c>
      <c r="CQ32" s="2">
        <f>132.58*0.1</f>
        <v>13.258000000000003</v>
      </c>
      <c r="CR32" s="2">
        <f>CQ32*HW13</f>
        <v>0.39058068000000007</v>
      </c>
      <c r="CS32" s="2">
        <f>132.58*0.1</f>
        <v>13.258000000000003</v>
      </c>
      <c r="CT32" s="2">
        <f>CS32*HW13</f>
        <v>0.39058068000000007</v>
      </c>
      <c r="CU32" s="126">
        <f>BV32*HY25</f>
        <v>4.7573000000000025</v>
      </c>
      <c r="CV32" s="109">
        <f t="shared" si="207"/>
        <v>0.10000000000000005</v>
      </c>
      <c r="CW32" s="2">
        <f>132.58*0.1</f>
        <v>13.258000000000003</v>
      </c>
      <c r="CX32" s="2">
        <f>CW32*HW13</f>
        <v>0.39058068000000007</v>
      </c>
      <c r="CY32" s="2">
        <f>132.58*0.1</f>
        <v>13.258000000000003</v>
      </c>
      <c r="CZ32" s="77">
        <f>CY32*HW13</f>
        <v>0.39058068000000007</v>
      </c>
      <c r="DA32" s="67">
        <f>132.58*0.1</f>
        <v>13.258000000000003</v>
      </c>
      <c r="DB32" s="2">
        <f>DA32*HW13</f>
        <v>0.39058068000000007</v>
      </c>
      <c r="DC32" s="2">
        <f>132.58*0.1</f>
        <v>13.258000000000003</v>
      </c>
      <c r="DD32" s="2">
        <f>DC32*HX13</f>
        <v>0.39641420000000005</v>
      </c>
      <c r="DE32" s="2">
        <f>132.58*0.1</f>
        <v>13.258000000000003</v>
      </c>
      <c r="DF32" s="2">
        <f>DE32*HX13</f>
        <v>0.39641420000000005</v>
      </c>
      <c r="DG32" s="2">
        <f>132.58*0.1</f>
        <v>13.258000000000003</v>
      </c>
      <c r="DH32" s="2">
        <f>DG32*HX13</f>
        <v>0.39641420000000005</v>
      </c>
      <c r="DI32" s="2">
        <f>132.58*0.1</f>
        <v>13.258000000000003</v>
      </c>
      <c r="DJ32" s="2">
        <f>DI32*HX13</f>
        <v>0.39641420000000005</v>
      </c>
      <c r="DK32" s="2">
        <f>132.58*0.1</f>
        <v>13.258000000000003</v>
      </c>
      <c r="DL32" s="2">
        <f>DK32*HX13</f>
        <v>0.39641420000000005</v>
      </c>
      <c r="DM32" s="2">
        <f>132.58*0.1</f>
        <v>13.258000000000003</v>
      </c>
      <c r="DN32" s="2">
        <f>DM32*HX13</f>
        <v>0.39641420000000005</v>
      </c>
      <c r="DO32" s="2">
        <f>132.58*0.1</f>
        <v>13.258000000000003</v>
      </c>
      <c r="DP32" s="2">
        <f>DO32*HX13</f>
        <v>0.39641420000000005</v>
      </c>
      <c r="DQ32" s="2">
        <f>132.58*0.1</f>
        <v>13.258000000000003</v>
      </c>
      <c r="DR32" s="2">
        <f>DQ32*HX13</f>
        <v>0.39641420000000005</v>
      </c>
      <c r="DS32" s="2">
        <f>132.58*0.1</f>
        <v>13.258000000000003</v>
      </c>
      <c r="DT32" s="2">
        <f>DS32*HX13</f>
        <v>0.39641420000000005</v>
      </c>
      <c r="DU32" s="2">
        <f>CV32*HZ25</f>
        <v>4.8287000000000022</v>
      </c>
      <c r="DV32" s="109">
        <f t="shared" si="208"/>
        <v>0.10000000000000005</v>
      </c>
      <c r="DW32" s="2">
        <f>132.58*0.1</f>
        <v>13.258000000000003</v>
      </c>
      <c r="DX32" s="2">
        <f>DW32*HX13</f>
        <v>0.39641420000000005</v>
      </c>
      <c r="DY32" s="2">
        <f>132.58*0.1</f>
        <v>13.258000000000003</v>
      </c>
      <c r="DZ32" s="2">
        <f>DY32*HX13</f>
        <v>0.39641420000000005</v>
      </c>
      <c r="EA32" s="2">
        <f>132.58*0.1</f>
        <v>13.258000000000003</v>
      </c>
      <c r="EB32" s="2">
        <f>EA32*HX13</f>
        <v>0.39641420000000005</v>
      </c>
      <c r="EC32" s="2">
        <f>132.58*0.1</f>
        <v>13.258000000000003</v>
      </c>
      <c r="ED32" s="2">
        <f>EC32*HY13</f>
        <v>0.40238030000000008</v>
      </c>
      <c r="EE32" s="2">
        <f>132.58*0.1</f>
        <v>13.258000000000003</v>
      </c>
      <c r="EF32" s="2">
        <f>EE32*HY13</f>
        <v>0.40238030000000008</v>
      </c>
      <c r="EG32" s="2">
        <f>132.58*0.1</f>
        <v>13.258000000000003</v>
      </c>
      <c r="EH32" s="2">
        <f>EG32*HY13</f>
        <v>0.40238030000000008</v>
      </c>
      <c r="EI32" s="2">
        <f>132.58*0.1</f>
        <v>13.258000000000003</v>
      </c>
      <c r="EJ32" s="2">
        <f>EI32*HY13</f>
        <v>0.40238030000000008</v>
      </c>
      <c r="EK32" s="2">
        <f>132.58*0.1</f>
        <v>13.258000000000003</v>
      </c>
      <c r="EL32" s="2">
        <f>EK32*HY13</f>
        <v>0.40238030000000008</v>
      </c>
      <c r="EM32" s="2">
        <f>132.58*0.1</f>
        <v>13.258000000000003</v>
      </c>
      <c r="EN32" s="2">
        <f>EM32*HY13</f>
        <v>0.40238030000000008</v>
      </c>
      <c r="EO32" s="2">
        <f>132.58*0.1</f>
        <v>13.258000000000003</v>
      </c>
      <c r="EP32" s="2">
        <f>EO32*HY13</f>
        <v>0.40238030000000008</v>
      </c>
      <c r="EQ32" s="2">
        <f>132.58*0.1</f>
        <v>13.258000000000003</v>
      </c>
      <c r="ER32" s="2">
        <f>EQ32*HY13</f>
        <v>0.40238030000000008</v>
      </c>
      <c r="ES32" s="2">
        <f>132.58*0.1</f>
        <v>13.258000000000003</v>
      </c>
      <c r="ET32" s="2">
        <f>ES32*HY13</f>
        <v>0.40238030000000008</v>
      </c>
      <c r="EU32" s="2">
        <f>DV32*HZ25</f>
        <v>4.8287000000000022</v>
      </c>
      <c r="EV32" s="109">
        <f t="shared" si="209"/>
        <v>0.10000000000000005</v>
      </c>
      <c r="EW32" s="2">
        <f>132.58*0.1</f>
        <v>13.258000000000003</v>
      </c>
      <c r="EX32" s="2">
        <f>EW32*HY13</f>
        <v>0.40238030000000008</v>
      </c>
      <c r="EY32" s="2">
        <f>132.58*0.1</f>
        <v>13.258000000000003</v>
      </c>
      <c r="EZ32" s="2">
        <f>EY32*HY13</f>
        <v>0.40238030000000008</v>
      </c>
      <c r="FA32" s="2">
        <f>132.58*0.1</f>
        <v>13.258000000000003</v>
      </c>
      <c r="FB32" s="2">
        <f>FA32*HY13</f>
        <v>0.40238030000000008</v>
      </c>
      <c r="FC32" s="2">
        <f>132.58*0.1</f>
        <v>13.258000000000003</v>
      </c>
      <c r="FD32" s="2">
        <f>FC32*HZ13</f>
        <v>0.40847898000000005</v>
      </c>
      <c r="FE32" s="2">
        <f>132.58*0.1</f>
        <v>13.258000000000003</v>
      </c>
      <c r="FF32" s="2">
        <f>FE32*HZ13</f>
        <v>0.40847898000000005</v>
      </c>
      <c r="FG32" s="2">
        <f>132.58*0.1</f>
        <v>13.258000000000003</v>
      </c>
      <c r="FH32" s="2">
        <f>FG32*HZ13</f>
        <v>0.40847898000000005</v>
      </c>
      <c r="FI32" s="2">
        <f>132.58*0.1</f>
        <v>13.258000000000003</v>
      </c>
      <c r="FJ32" s="2">
        <f>FI32*HZ13</f>
        <v>0.40847898000000005</v>
      </c>
      <c r="FK32" s="2">
        <f>132.58*0.1</f>
        <v>13.258000000000003</v>
      </c>
      <c r="FL32" s="2">
        <f>FK32*HZ13</f>
        <v>0.40847898000000005</v>
      </c>
      <c r="FM32" s="2">
        <f>132.58*0.1</f>
        <v>13.258000000000003</v>
      </c>
      <c r="FN32" s="2">
        <f>FM32*HZ13</f>
        <v>0.40847898000000005</v>
      </c>
      <c r="FO32" s="2">
        <f>132.58*0.1</f>
        <v>13.258000000000003</v>
      </c>
      <c r="FP32" s="2">
        <f>FO32*HZ13</f>
        <v>0.40847898000000005</v>
      </c>
      <c r="FQ32" s="2">
        <f>132.58*0.1</f>
        <v>13.258000000000003</v>
      </c>
      <c r="FR32" s="2">
        <f>FQ32*HZ13</f>
        <v>0.40847898000000005</v>
      </c>
      <c r="FS32" s="2">
        <f>132.58*0.1</f>
        <v>13.258000000000003</v>
      </c>
      <c r="FT32" s="2">
        <f>FS32*HZ13</f>
        <v>0.40847898000000005</v>
      </c>
      <c r="FU32" s="2">
        <f>EV32*IA25</f>
        <v>4.9011000000000022</v>
      </c>
      <c r="FV32" s="109">
        <f t="shared" si="210"/>
        <v>2.5000000000000005E-2</v>
      </c>
      <c r="FW32" s="2">
        <f>132.58*0.1</f>
        <v>13.258000000000003</v>
      </c>
      <c r="FX32" s="2">
        <f>FW32*HZ13</f>
        <v>0.40847898000000005</v>
      </c>
      <c r="FY32" s="2">
        <f>132.58*0.1</f>
        <v>13.258000000000003</v>
      </c>
      <c r="FZ32" s="2">
        <f>FY32*HZ13</f>
        <v>0.40847898000000005</v>
      </c>
      <c r="GA32" s="2">
        <f>132.58*0.1</f>
        <v>13.258000000000003</v>
      </c>
      <c r="GB32" s="77">
        <f>GA32*HZ13</f>
        <v>0.40847898000000005</v>
      </c>
      <c r="GC32" s="67"/>
      <c r="GD32" s="2">
        <f>GC32*IA13</f>
        <v>0</v>
      </c>
      <c r="GE32" s="2"/>
      <c r="GF32" s="2">
        <f>GE32*IA13</f>
        <v>0</v>
      </c>
      <c r="GG32" s="2"/>
      <c r="GH32" s="2">
        <f>GG32*IA13</f>
        <v>0</v>
      </c>
      <c r="GI32" s="2"/>
      <c r="GJ32" s="2">
        <f>GI32*IA13</f>
        <v>0</v>
      </c>
      <c r="GK32" s="2"/>
      <c r="GL32" s="2">
        <f>GK32*IA13</f>
        <v>0</v>
      </c>
      <c r="GM32" s="2"/>
      <c r="GN32" s="2">
        <f>GM32*IA13</f>
        <v>0</v>
      </c>
      <c r="GO32" s="2"/>
      <c r="GP32" s="2">
        <f>GO32*IA13</f>
        <v>0</v>
      </c>
      <c r="GQ32" s="2"/>
      <c r="GR32" s="2">
        <f>GQ32*IA13</f>
        <v>0</v>
      </c>
      <c r="GS32" s="2"/>
      <c r="GT32" s="2">
        <f>GS32*IA13</f>
        <v>0</v>
      </c>
      <c r="GU32" s="2">
        <f>FV32*IA25</f>
        <v>1.2252750000000003</v>
      </c>
      <c r="GV32" s="109">
        <f t="shared" si="211"/>
        <v>0</v>
      </c>
      <c r="GW32" s="2"/>
      <c r="GX32" s="2">
        <f>GW32*IA13</f>
        <v>0</v>
      </c>
      <c r="GY32" s="2"/>
      <c r="GZ32" s="2">
        <f>GY32*IA13</f>
        <v>0</v>
      </c>
      <c r="HA32" s="2"/>
      <c r="HB32" s="2">
        <f>HA32*IA13</f>
        <v>0</v>
      </c>
      <c r="HC32" s="2"/>
      <c r="HD32" s="2">
        <f>HC32*IB13</f>
        <v>0</v>
      </c>
      <c r="HE32" s="2"/>
      <c r="HF32" s="2">
        <f>HE32*IB13</f>
        <v>0</v>
      </c>
      <c r="HG32" s="2"/>
      <c r="HH32" s="2">
        <f>HG32*IB13</f>
        <v>0</v>
      </c>
      <c r="HI32" s="2"/>
      <c r="HJ32" s="2">
        <f>HI32*IB13</f>
        <v>0</v>
      </c>
      <c r="HK32" s="2"/>
      <c r="HL32" s="2">
        <f>HK32*IB13</f>
        <v>0</v>
      </c>
      <c r="HM32" s="2">
        <f>GV32*IA25</f>
        <v>0</v>
      </c>
      <c r="HN32" s="109">
        <f>SUM(GV32,FV32,EV32,DV32,CV32,BV32,AV32,V32,D32)</f>
        <v>0.62747397797556226</v>
      </c>
      <c r="HO32" s="60">
        <f>SUM(AE32,AG32,AI32,AK32,AM32,AO32,AQ32,AS32,AW32,AY32,BA32,BC32,BE32,BG32,BI32,BK32,BM32,BO32,BQ32,BS32,BW32,BY32,CA32,CC32,CE32,CG32,CI32,CK32,CM32,CO32,CQ32,CS32,CW32,CY32,DA32,DC32,DE32,DG32,DI32,DK32,DM32,DO32,DQ32,DS32,DW32,DY32,EA32,EC32,EE32,EG32,EI32,EK32,EM32,EO32,EQ32,ES32,EW32,EY32,FA32,FC32,FE32,FG32,FI32,FK32,FM32,FO32,FQ32,FS32,FW32,FY32,GA32,GC32,GE32,GG35,GG35,GG32,GI32,GK32,GM32,GO32,GQ32,GS32,GW32,GY32,HA32,HC32,HE32,HG32,HI32,HK32,AC32,AA32,Y32,W32,S32,Q32,O32,M32,K32,I32,G32,E32)</f>
        <v>998.28600000000097</v>
      </c>
      <c r="HP32" s="61">
        <f>SUM(AF32,AH32,AJ32,AL32,AN32,AP32,AR32,AT32,AX32,AZ32,BB32,BD32,BF32,BH32,BJ32,BL32,BN32,BP32,BR32,BT32,BX32,BZ32,CB32,CD32,CF32,CH32,CJ32,CL32,CN32,CP32,CR32,CT32,CX32,CZ32,DB32,DD32,DF32,DH32,DJ32,DL32,DN32,DP32,DR32,DT32,DX32,DZ32,EB32,ED32,EF32,EH32,EJ32,EL32,EN32,EP32,ER32,ET32,EX32,EZ32,FB32,FD32,FF32,FH32,FJ32,FL32,FN32,FP32,FR32,FT32,FX32,FZ32,GB32,GD32,GF32,GH35,GH35,GH32,GJ32,GL32,GN32,GP32,GR32,GT32,GX32,GZ32,HB32,HD32,HF32,HH32,HJ32,HL32,AD32,AB32,Z32,X32,T32,R32,P32,N32,L32,J32,H32,F32)</f>
        <v>39.305467440000029</v>
      </c>
      <c r="HQ32" s="34">
        <f t="shared" si="212"/>
        <v>29.947155721074076</v>
      </c>
      <c r="HT32" s="24"/>
      <c r="HU32" s="29"/>
      <c r="HV32" s="29"/>
      <c r="HW32" s="29"/>
      <c r="HX32" s="29"/>
      <c r="HY32" s="29"/>
      <c r="HZ32" s="29"/>
      <c r="IA32" s="29"/>
      <c r="IB32" s="29"/>
      <c r="IC32" s="29"/>
      <c r="ID32" s="29"/>
    </row>
    <row r="33" spans="1:238" s="23" customFormat="1">
      <c r="A33" s="30" t="s">
        <v>17</v>
      </c>
      <c r="B33" s="31" t="s">
        <v>15</v>
      </c>
      <c r="C33" s="31">
        <v>84.5</v>
      </c>
      <c r="D33" s="109"/>
      <c r="E33" s="53">
        <f>SUM(E34:E35)</f>
        <v>0</v>
      </c>
      <c r="F33" s="53">
        <f t="shared" ref="F33:AD33" si="236">SUM(F34:F35)</f>
        <v>0</v>
      </c>
      <c r="G33" s="53">
        <f t="shared" si="236"/>
        <v>0</v>
      </c>
      <c r="H33" s="53">
        <f t="shared" si="236"/>
        <v>0</v>
      </c>
      <c r="I33" s="53">
        <f t="shared" si="236"/>
        <v>0</v>
      </c>
      <c r="J33" s="53">
        <f t="shared" si="236"/>
        <v>0</v>
      </c>
      <c r="K33" s="53">
        <f t="shared" si="236"/>
        <v>0</v>
      </c>
      <c r="L33" s="53">
        <f t="shared" si="236"/>
        <v>0</v>
      </c>
      <c r="M33" s="53">
        <f t="shared" si="236"/>
        <v>0</v>
      </c>
      <c r="N33" s="53">
        <f t="shared" si="236"/>
        <v>0</v>
      </c>
      <c r="O33" s="53">
        <f t="shared" si="236"/>
        <v>0</v>
      </c>
      <c r="P33" s="53">
        <f t="shared" si="236"/>
        <v>0</v>
      </c>
      <c r="Q33" s="53">
        <f t="shared" si="236"/>
        <v>0</v>
      </c>
      <c r="R33" s="53">
        <f t="shared" si="236"/>
        <v>0</v>
      </c>
      <c r="S33" s="53">
        <f t="shared" si="236"/>
        <v>0</v>
      </c>
      <c r="T33" s="53">
        <f t="shared" si="236"/>
        <v>0</v>
      </c>
      <c r="U33" s="53"/>
      <c r="V33" s="109"/>
      <c r="W33" s="53">
        <f t="shared" si="236"/>
        <v>0</v>
      </c>
      <c r="X33" s="53">
        <f t="shared" si="236"/>
        <v>0</v>
      </c>
      <c r="Y33" s="53">
        <f t="shared" si="236"/>
        <v>0</v>
      </c>
      <c r="Z33" s="53">
        <f t="shared" si="236"/>
        <v>0</v>
      </c>
      <c r="AA33" s="53">
        <f t="shared" si="236"/>
        <v>0</v>
      </c>
      <c r="AB33" s="53">
        <f t="shared" si="236"/>
        <v>0</v>
      </c>
      <c r="AC33" s="53">
        <f t="shared" si="236"/>
        <v>0</v>
      </c>
      <c r="AD33" s="53">
        <f t="shared" si="236"/>
        <v>0</v>
      </c>
      <c r="AE33" s="36">
        <f>SUM(AE34:AE35)</f>
        <v>13.258000000000003</v>
      </c>
      <c r="AF33" s="34">
        <f t="shared" ref="AF33:CW33" si="237">SUM(AF34:AF35)</f>
        <v>0.48206088000000002</v>
      </c>
      <c r="AG33" s="31">
        <f t="shared" si="237"/>
        <v>13.258000000000003</v>
      </c>
      <c r="AH33" s="72">
        <f t="shared" si="237"/>
        <v>0.48206088000000002</v>
      </c>
      <c r="AI33" s="66">
        <f t="shared" si="237"/>
        <v>13.258000000000003</v>
      </c>
      <c r="AJ33" s="34">
        <f t="shared" si="237"/>
        <v>0.48206088000000002</v>
      </c>
      <c r="AK33" s="31">
        <f t="shared" si="237"/>
        <v>30</v>
      </c>
      <c r="AL33" s="31">
        <f t="shared" si="237"/>
        <v>1.0908</v>
      </c>
      <c r="AM33" s="31">
        <f t="shared" si="237"/>
        <v>30</v>
      </c>
      <c r="AN33" s="31">
        <f t="shared" si="237"/>
        <v>1.0908</v>
      </c>
      <c r="AO33" s="31">
        <f t="shared" si="237"/>
        <v>30</v>
      </c>
      <c r="AP33" s="31">
        <f t="shared" si="237"/>
        <v>1.0908</v>
      </c>
      <c r="AQ33" s="31">
        <f t="shared" si="237"/>
        <v>30</v>
      </c>
      <c r="AR33" s="31">
        <f t="shared" si="237"/>
        <v>1.0908</v>
      </c>
      <c r="AS33" s="31">
        <f t="shared" si="237"/>
        <v>40</v>
      </c>
      <c r="AT33" s="31">
        <f t="shared" si="237"/>
        <v>1.5394999999999999</v>
      </c>
      <c r="AU33" s="31"/>
      <c r="AV33" s="109"/>
      <c r="AW33" s="31">
        <f t="shared" si="237"/>
        <v>30</v>
      </c>
      <c r="AX33" s="31">
        <f t="shared" si="237"/>
        <v>1.1758999999999999</v>
      </c>
      <c r="AY33" s="31">
        <f t="shared" si="237"/>
        <v>30</v>
      </c>
      <c r="AZ33" s="31">
        <f t="shared" si="237"/>
        <v>1.1758999999999999</v>
      </c>
      <c r="BA33" s="31">
        <f t="shared" si="237"/>
        <v>30</v>
      </c>
      <c r="BB33" s="31">
        <f t="shared" si="237"/>
        <v>1.1758999999999999</v>
      </c>
      <c r="BC33" s="31">
        <f t="shared" si="237"/>
        <v>25</v>
      </c>
      <c r="BD33" s="31">
        <f t="shared" si="237"/>
        <v>1.00905</v>
      </c>
      <c r="BE33" s="31">
        <f t="shared" si="237"/>
        <v>25</v>
      </c>
      <c r="BF33" s="31">
        <f t="shared" si="237"/>
        <v>1.00905</v>
      </c>
      <c r="BG33" s="31">
        <f t="shared" si="237"/>
        <v>25</v>
      </c>
      <c r="BH33" s="31">
        <f t="shared" si="237"/>
        <v>1.00905</v>
      </c>
      <c r="BI33" s="66">
        <f t="shared" si="237"/>
        <v>25</v>
      </c>
      <c r="BJ33" s="31">
        <f t="shared" si="237"/>
        <v>1.00905</v>
      </c>
      <c r="BK33" s="31">
        <f t="shared" si="237"/>
        <v>25</v>
      </c>
      <c r="BL33" s="31">
        <f t="shared" si="237"/>
        <v>1.00905</v>
      </c>
      <c r="BM33" s="31">
        <f t="shared" si="237"/>
        <v>36.516000000000005</v>
      </c>
      <c r="BN33" s="31">
        <f t="shared" si="237"/>
        <v>1.4341055600000001</v>
      </c>
      <c r="BO33" s="31">
        <f t="shared" si="237"/>
        <v>25</v>
      </c>
      <c r="BP33" s="31">
        <f t="shared" si="237"/>
        <v>1.00905</v>
      </c>
      <c r="BQ33" s="31">
        <f t="shared" si="237"/>
        <v>25</v>
      </c>
      <c r="BR33" s="31">
        <f t="shared" si="237"/>
        <v>1.00905</v>
      </c>
      <c r="BS33" s="31">
        <f t="shared" si="237"/>
        <v>25</v>
      </c>
      <c r="BT33" s="31">
        <f t="shared" si="237"/>
        <v>1.00905</v>
      </c>
      <c r="BU33" s="31"/>
      <c r="BV33" s="109"/>
      <c r="BW33" s="31">
        <f t="shared" si="237"/>
        <v>36.516000000000005</v>
      </c>
      <c r="BX33" s="31">
        <f t="shared" si="237"/>
        <v>1.4341055600000001</v>
      </c>
      <c r="BY33" s="31">
        <f t="shared" si="237"/>
        <v>36.516000000000005</v>
      </c>
      <c r="BZ33" s="31">
        <f t="shared" si="237"/>
        <v>1.4341055600000001</v>
      </c>
      <c r="CA33" s="31">
        <f t="shared" si="237"/>
        <v>36.516000000000005</v>
      </c>
      <c r="CB33" s="31">
        <f t="shared" si="237"/>
        <v>1.4341055600000001</v>
      </c>
      <c r="CC33" s="31">
        <f t="shared" si="237"/>
        <v>36.516000000000005</v>
      </c>
      <c r="CD33" s="31">
        <f t="shared" si="237"/>
        <v>1.4554893600000001</v>
      </c>
      <c r="CE33" s="31">
        <f t="shared" si="237"/>
        <v>36.516000000000005</v>
      </c>
      <c r="CF33" s="31">
        <f t="shared" si="237"/>
        <v>1.4554893600000001</v>
      </c>
      <c r="CG33" s="31">
        <f t="shared" si="237"/>
        <v>36.516000000000005</v>
      </c>
      <c r="CH33" s="31">
        <f t="shared" si="237"/>
        <v>1.4554893600000001</v>
      </c>
      <c r="CI33" s="31">
        <f t="shared" si="237"/>
        <v>36.516000000000005</v>
      </c>
      <c r="CJ33" s="31">
        <f t="shared" si="237"/>
        <v>1.4554893600000001</v>
      </c>
      <c r="CK33" s="31">
        <f t="shared" si="237"/>
        <v>36.516000000000005</v>
      </c>
      <c r="CL33" s="31">
        <f t="shared" si="237"/>
        <v>1.4554893600000001</v>
      </c>
      <c r="CM33" s="31">
        <f t="shared" si="237"/>
        <v>36.516000000000005</v>
      </c>
      <c r="CN33" s="31">
        <f t="shared" si="237"/>
        <v>1.4554893600000001</v>
      </c>
      <c r="CO33" s="31">
        <f t="shared" si="237"/>
        <v>36.516000000000005</v>
      </c>
      <c r="CP33" s="31">
        <f t="shared" si="237"/>
        <v>1.4554893600000001</v>
      </c>
      <c r="CQ33" s="31">
        <f t="shared" si="237"/>
        <v>36.516000000000005</v>
      </c>
      <c r="CR33" s="31">
        <f t="shared" si="237"/>
        <v>1.4554893600000001</v>
      </c>
      <c r="CS33" s="31">
        <f t="shared" si="237"/>
        <v>26.516000000000005</v>
      </c>
      <c r="CT33" s="31">
        <f t="shared" si="237"/>
        <v>0.99328936000000023</v>
      </c>
      <c r="CU33" s="31"/>
      <c r="CV33" s="109"/>
      <c r="CW33" s="31">
        <f t="shared" si="237"/>
        <v>26.516000000000005</v>
      </c>
      <c r="CX33" s="31">
        <f t="shared" ref="CX33:FM33" si="238">SUM(CX34:CX35)</f>
        <v>0.99328936000000023</v>
      </c>
      <c r="CY33" s="31">
        <f t="shared" si="238"/>
        <v>26.516000000000005</v>
      </c>
      <c r="CZ33" s="74">
        <f t="shared" si="238"/>
        <v>0.99328936000000023</v>
      </c>
      <c r="DA33" s="66">
        <f t="shared" si="238"/>
        <v>26.516000000000005</v>
      </c>
      <c r="DB33" s="31">
        <f t="shared" si="238"/>
        <v>0.99328936000000023</v>
      </c>
      <c r="DC33" s="31">
        <f t="shared" si="238"/>
        <v>26.516000000000005</v>
      </c>
      <c r="DD33" s="31">
        <f t="shared" si="238"/>
        <v>1.0081383200000003</v>
      </c>
      <c r="DE33" s="31">
        <f t="shared" si="238"/>
        <v>26.516000000000005</v>
      </c>
      <c r="DF33" s="31">
        <f t="shared" si="238"/>
        <v>1.0081383200000003</v>
      </c>
      <c r="DG33" s="31">
        <f t="shared" si="238"/>
        <v>26.516000000000005</v>
      </c>
      <c r="DH33" s="31">
        <f t="shared" si="238"/>
        <v>1.0081383200000003</v>
      </c>
      <c r="DI33" s="31">
        <f t="shared" si="238"/>
        <v>26.516000000000005</v>
      </c>
      <c r="DJ33" s="31">
        <f t="shared" si="238"/>
        <v>1.0081383200000003</v>
      </c>
      <c r="DK33" s="31">
        <f t="shared" si="238"/>
        <v>26.516000000000005</v>
      </c>
      <c r="DL33" s="31">
        <f t="shared" si="238"/>
        <v>1.0081383200000003</v>
      </c>
      <c r="DM33" s="31">
        <f t="shared" si="238"/>
        <v>26.516000000000005</v>
      </c>
      <c r="DN33" s="31">
        <f t="shared" si="238"/>
        <v>1.0081383200000003</v>
      </c>
      <c r="DO33" s="31">
        <f t="shared" si="238"/>
        <v>26.516000000000005</v>
      </c>
      <c r="DP33" s="31">
        <f t="shared" si="238"/>
        <v>1.0081383200000003</v>
      </c>
      <c r="DQ33" s="31">
        <f t="shared" si="238"/>
        <v>26.516000000000005</v>
      </c>
      <c r="DR33" s="31">
        <f t="shared" si="238"/>
        <v>1.0081383200000003</v>
      </c>
      <c r="DS33" s="31">
        <f t="shared" si="238"/>
        <v>26.516000000000005</v>
      </c>
      <c r="DT33" s="31">
        <f t="shared" si="238"/>
        <v>1.0081383200000003</v>
      </c>
      <c r="DU33" s="31"/>
      <c r="DV33" s="109"/>
      <c r="DW33" s="31">
        <f t="shared" si="238"/>
        <v>26.516000000000005</v>
      </c>
      <c r="DX33" s="31">
        <f t="shared" si="238"/>
        <v>1.0081383200000003</v>
      </c>
      <c r="DY33" s="31">
        <f t="shared" si="238"/>
        <v>26.516000000000005</v>
      </c>
      <c r="DZ33" s="31">
        <f t="shared" si="238"/>
        <v>1.0081383200000003</v>
      </c>
      <c r="EA33" s="31">
        <f t="shared" si="238"/>
        <v>26.516000000000005</v>
      </c>
      <c r="EB33" s="31">
        <f t="shared" si="238"/>
        <v>1.0081383200000003</v>
      </c>
      <c r="EC33" s="31">
        <f t="shared" si="238"/>
        <v>26.516000000000005</v>
      </c>
      <c r="ED33" s="31">
        <f t="shared" si="238"/>
        <v>1.0232524400000003</v>
      </c>
      <c r="EE33" s="31">
        <f t="shared" si="238"/>
        <v>26.516000000000005</v>
      </c>
      <c r="EF33" s="31">
        <f t="shared" si="238"/>
        <v>1.0232524400000003</v>
      </c>
      <c r="EG33" s="31">
        <f t="shared" si="238"/>
        <v>26.516000000000005</v>
      </c>
      <c r="EH33" s="31">
        <f t="shared" si="238"/>
        <v>1.0232524400000003</v>
      </c>
      <c r="EI33" s="31">
        <f t="shared" si="238"/>
        <v>26.516000000000005</v>
      </c>
      <c r="EJ33" s="31">
        <f t="shared" si="238"/>
        <v>1.0232524400000003</v>
      </c>
      <c r="EK33" s="31">
        <f t="shared" si="238"/>
        <v>26.516000000000005</v>
      </c>
      <c r="EL33" s="31">
        <f t="shared" si="238"/>
        <v>1.0232524400000003</v>
      </c>
      <c r="EM33" s="31">
        <f t="shared" si="238"/>
        <v>26.516000000000005</v>
      </c>
      <c r="EN33" s="31">
        <f t="shared" si="238"/>
        <v>1.0232524400000003</v>
      </c>
      <c r="EO33" s="31">
        <f t="shared" si="238"/>
        <v>26.516000000000005</v>
      </c>
      <c r="EP33" s="31">
        <f t="shared" si="238"/>
        <v>1.0232524400000003</v>
      </c>
      <c r="EQ33" s="31">
        <f t="shared" si="238"/>
        <v>26.516000000000005</v>
      </c>
      <c r="ER33" s="31">
        <f t="shared" si="238"/>
        <v>1.0232524400000003</v>
      </c>
      <c r="ES33" s="31">
        <f t="shared" si="238"/>
        <v>26.516000000000005</v>
      </c>
      <c r="ET33" s="31">
        <f t="shared" si="238"/>
        <v>1.0232524400000003</v>
      </c>
      <c r="EU33" s="31"/>
      <c r="EV33" s="109"/>
      <c r="EW33" s="31">
        <f t="shared" si="238"/>
        <v>26.516000000000005</v>
      </c>
      <c r="EX33" s="31">
        <f t="shared" si="238"/>
        <v>1.0232524400000003</v>
      </c>
      <c r="EY33" s="31">
        <f t="shared" si="238"/>
        <v>26.516000000000005</v>
      </c>
      <c r="EZ33" s="31">
        <f t="shared" si="238"/>
        <v>1.0232524400000003</v>
      </c>
      <c r="FA33" s="31">
        <f t="shared" si="238"/>
        <v>26.516000000000005</v>
      </c>
      <c r="FB33" s="31">
        <f t="shared" si="238"/>
        <v>1.0232524400000003</v>
      </c>
      <c r="FC33" s="31">
        <f t="shared" si="238"/>
        <v>26.516000000000005</v>
      </c>
      <c r="FD33" s="31">
        <f t="shared" si="238"/>
        <v>1.0386317200000004</v>
      </c>
      <c r="FE33" s="31">
        <f t="shared" si="238"/>
        <v>26.516000000000005</v>
      </c>
      <c r="FF33" s="31">
        <f t="shared" si="238"/>
        <v>1.0386317200000004</v>
      </c>
      <c r="FG33" s="31">
        <f t="shared" si="238"/>
        <v>26.516000000000005</v>
      </c>
      <c r="FH33" s="31">
        <f t="shared" si="238"/>
        <v>1.0386317200000004</v>
      </c>
      <c r="FI33" s="31">
        <f t="shared" si="238"/>
        <v>26.516000000000005</v>
      </c>
      <c r="FJ33" s="31">
        <f t="shared" si="238"/>
        <v>1.0386317200000004</v>
      </c>
      <c r="FK33" s="31">
        <f t="shared" si="238"/>
        <v>26.516000000000005</v>
      </c>
      <c r="FL33" s="31">
        <f t="shared" si="238"/>
        <v>1.0386317200000004</v>
      </c>
      <c r="FM33" s="31">
        <f t="shared" si="238"/>
        <v>26.516000000000005</v>
      </c>
      <c r="FN33" s="31">
        <f t="shared" ref="FN33:HL33" si="239">SUM(FN34:FN35)</f>
        <v>1.0386317200000004</v>
      </c>
      <c r="FO33" s="31">
        <f t="shared" si="239"/>
        <v>26.516000000000005</v>
      </c>
      <c r="FP33" s="31">
        <f t="shared" si="239"/>
        <v>1.0386317200000004</v>
      </c>
      <c r="FQ33" s="31">
        <f t="shared" si="239"/>
        <v>26.516000000000005</v>
      </c>
      <c r="FR33" s="31">
        <f t="shared" si="239"/>
        <v>1.0386317200000004</v>
      </c>
      <c r="FS33" s="31">
        <f t="shared" si="239"/>
        <v>26.516000000000005</v>
      </c>
      <c r="FT33" s="31">
        <f t="shared" si="239"/>
        <v>1.0386317200000004</v>
      </c>
      <c r="FU33" s="31"/>
      <c r="FV33" s="109"/>
      <c r="FW33" s="31">
        <f t="shared" si="239"/>
        <v>26.516000000000005</v>
      </c>
      <c r="FX33" s="31">
        <f t="shared" si="239"/>
        <v>1.0386317200000004</v>
      </c>
      <c r="FY33" s="31">
        <f t="shared" si="239"/>
        <v>26.516000000000005</v>
      </c>
      <c r="FZ33" s="31">
        <f t="shared" si="239"/>
        <v>1.0386317200000004</v>
      </c>
      <c r="GA33" s="31">
        <f t="shared" si="239"/>
        <v>26.516000000000005</v>
      </c>
      <c r="GB33" s="74">
        <f t="shared" si="239"/>
        <v>1.0386317200000004</v>
      </c>
      <c r="GC33" s="66">
        <f t="shared" si="239"/>
        <v>0</v>
      </c>
      <c r="GD33" s="31">
        <f t="shared" si="239"/>
        <v>0</v>
      </c>
      <c r="GE33" s="31">
        <f t="shared" si="239"/>
        <v>0</v>
      </c>
      <c r="GF33" s="31">
        <f t="shared" si="239"/>
        <v>0</v>
      </c>
      <c r="GG33" s="31">
        <f t="shared" si="239"/>
        <v>0</v>
      </c>
      <c r="GH33" s="31">
        <f t="shared" si="239"/>
        <v>0</v>
      </c>
      <c r="GI33" s="31">
        <f t="shared" si="239"/>
        <v>0</v>
      </c>
      <c r="GJ33" s="31">
        <f t="shared" si="239"/>
        <v>0</v>
      </c>
      <c r="GK33" s="31">
        <f t="shared" si="239"/>
        <v>0</v>
      </c>
      <c r="GL33" s="31">
        <f t="shared" si="239"/>
        <v>0</v>
      </c>
      <c r="GM33" s="31">
        <f t="shared" si="239"/>
        <v>0</v>
      </c>
      <c r="GN33" s="31">
        <f t="shared" si="239"/>
        <v>0</v>
      </c>
      <c r="GO33" s="31">
        <f t="shared" si="239"/>
        <v>0</v>
      </c>
      <c r="GP33" s="31">
        <f t="shared" si="239"/>
        <v>0</v>
      </c>
      <c r="GQ33" s="31">
        <f t="shared" si="239"/>
        <v>0</v>
      </c>
      <c r="GR33" s="31">
        <f t="shared" si="239"/>
        <v>0</v>
      </c>
      <c r="GS33" s="31">
        <f t="shared" si="239"/>
        <v>0</v>
      </c>
      <c r="GT33" s="31">
        <f t="shared" si="239"/>
        <v>0</v>
      </c>
      <c r="GU33" s="31"/>
      <c r="GV33" s="109"/>
      <c r="GW33" s="31">
        <f t="shared" si="239"/>
        <v>0</v>
      </c>
      <c r="GX33" s="31">
        <f t="shared" si="239"/>
        <v>0</v>
      </c>
      <c r="GY33" s="31">
        <f t="shared" si="239"/>
        <v>0</v>
      </c>
      <c r="GZ33" s="31">
        <f t="shared" si="239"/>
        <v>0</v>
      </c>
      <c r="HA33" s="31">
        <f t="shared" si="239"/>
        <v>0</v>
      </c>
      <c r="HB33" s="31">
        <f t="shared" si="239"/>
        <v>0</v>
      </c>
      <c r="HC33" s="31">
        <f t="shared" si="239"/>
        <v>0</v>
      </c>
      <c r="HD33" s="31">
        <f t="shared" si="239"/>
        <v>0</v>
      </c>
      <c r="HE33" s="31">
        <f t="shared" si="239"/>
        <v>0</v>
      </c>
      <c r="HF33" s="31">
        <f t="shared" si="239"/>
        <v>0</v>
      </c>
      <c r="HG33" s="31">
        <f t="shared" si="239"/>
        <v>0</v>
      </c>
      <c r="HH33" s="31">
        <f t="shared" si="239"/>
        <v>0</v>
      </c>
      <c r="HI33" s="31">
        <f t="shared" si="239"/>
        <v>0</v>
      </c>
      <c r="HJ33" s="31">
        <f t="shared" si="239"/>
        <v>0</v>
      </c>
      <c r="HK33" s="31">
        <f t="shared" si="239"/>
        <v>1</v>
      </c>
      <c r="HL33" s="31">
        <f t="shared" si="239"/>
        <v>4.0353913249999998E-2</v>
      </c>
      <c r="HM33" s="31"/>
      <c r="HN33" s="109"/>
      <c r="HO33" s="60">
        <f>SUM(AE33,AG33,AI33,AK33,AM33,AO33,AQ33,AS33,AW33,AY33,BA33,BC33,BE33,BG33,BI33,BK33,BM33,BO33,BQ33,BS33,BW33,BY33,CA33,CC33,CE33,CG33,CI33,CK33,CM33,CO33,CQ33,CS33,CW33,CY33,DA33,DC33,DE33,DG33,DI33,DK33,DM33,DO33,DQ33,DS33,DW33,DY33,EA33,EC33,EE33,EG33,EI33,EK33,EM33,EO33,EQ33,ES33,EW33,EY33,FA33,FC33,FE33,FG33,FI33,FK33,FM33,FO33,FQ33,FS33,FW33,FY33,GA33,GC33,GE33,GG36,GG36,GG33,GI33,GK33,GM33,GO33,GQ33,GS33,GW33,GY33,HA33,HC33,HE33,HG33,HI33,HK33,AC33,AA33,Y33,W33,S33,Q33,O33,M33,K33,I33,G33,E33)</f>
        <v>1989.6060000000023</v>
      </c>
      <c r="HP33" s="61">
        <f>SUM(AF33,AH33,AJ33,AL33,AN33,AP33,AR33,AT33,AX33,AZ33,BB33,BD33,BF33,BH33,BJ33,BL33,BN33,BP33,BR33,BT33,BX33,BZ33,CB33,CD33,CF33,CH33,CJ33,CL33,CN33,CP33,CR33,CT33,CX33,CZ33,DB33,DD33,DF33,DH33,DJ33,DL33,DN33,DP33,DR33,DT33,DX33,DZ33,EB33,ED33,EF33,EH33,EJ33,EL33,EN33,EP33,ER33,ET33,EX33,EZ33,FB33,FD33,FF33,FH33,FJ33,FL33,FN33,FP33,FR33,FT33,FX33,FZ33,GB33,GD33,GF33,GH36,GH36,GH33,GJ33,GL33,GN33,GP33,GR33,GT33,GX33,GZ33,HB33,HD33,HF33,HH33,HJ33,HL33,AD33,AB33,Z33,X33,T33,R33,P33,N33,L33,J33,H33,F33)</f>
        <v>77.183100873249984</v>
      </c>
      <c r="HQ33" s="34">
        <f>SUM(HQ34:HQ35)</f>
        <v>77.890257854377253</v>
      </c>
      <c r="HT33" s="32"/>
      <c r="HU33" s="33"/>
      <c r="HV33" s="33"/>
      <c r="HW33" s="33"/>
      <c r="HX33" s="33"/>
      <c r="HY33" s="33"/>
      <c r="HZ33" s="33"/>
      <c r="IA33" s="33"/>
      <c r="IB33" s="33"/>
      <c r="IC33" s="33"/>
      <c r="ID33" s="33"/>
    </row>
    <row r="34" spans="1:238">
      <c r="A34" s="19"/>
      <c r="B34" s="2" t="s">
        <v>113</v>
      </c>
      <c r="C34" s="2"/>
      <c r="D34" s="109">
        <f>SUM(E34,G34,I34,K34,M34,O34,Q34,S34)/132.58/12</f>
        <v>0</v>
      </c>
      <c r="E34" s="54"/>
      <c r="F34" s="54">
        <f>E34*HU11</f>
        <v>0</v>
      </c>
      <c r="G34" s="54"/>
      <c r="H34" s="54">
        <f>G34*HU11</f>
        <v>0</v>
      </c>
      <c r="I34" s="54"/>
      <c r="J34" s="54">
        <f>I34*HU11</f>
        <v>0</v>
      </c>
      <c r="K34" s="54"/>
      <c r="L34" s="54">
        <f>K34*HU11</f>
        <v>0</v>
      </c>
      <c r="M34" s="54"/>
      <c r="N34" s="54">
        <f>M34*HU11</f>
        <v>0</v>
      </c>
      <c r="O34" s="54"/>
      <c r="P34" s="54">
        <f>O34*HU11</f>
        <v>0</v>
      </c>
      <c r="Q34" s="54"/>
      <c r="R34" s="54">
        <f>Q34*HU11</f>
        <v>0</v>
      </c>
      <c r="S34" s="54"/>
      <c r="T34" s="54">
        <f>S34*HU11</f>
        <v>0</v>
      </c>
      <c r="U34" s="54">
        <f>D34*HV23</f>
        <v>0</v>
      </c>
      <c r="V34" s="109">
        <f t="shared" si="204"/>
        <v>6.2855131492935076E-3</v>
      </c>
      <c r="W34" s="54"/>
      <c r="X34" s="54">
        <f>W34*HU11</f>
        <v>0</v>
      </c>
      <c r="Y34" s="54"/>
      <c r="Z34" s="54">
        <f>Y34*HU11</f>
        <v>0</v>
      </c>
      <c r="AA34" s="54"/>
      <c r="AB34" s="54">
        <f>AA34*HU11</f>
        <v>0</v>
      </c>
      <c r="AC34" s="54"/>
      <c r="AD34" s="54">
        <f>AC34*HU11</f>
        <v>0</v>
      </c>
      <c r="AE34" s="37"/>
      <c r="AF34" s="35">
        <f>AE34*HU11</f>
        <v>0</v>
      </c>
      <c r="AG34" s="2"/>
      <c r="AH34" s="73">
        <f>AG34*HU11</f>
        <v>0</v>
      </c>
      <c r="AI34" s="67"/>
      <c r="AJ34" s="35">
        <f>AI34*HU11</f>
        <v>0</v>
      </c>
      <c r="AK34" s="2"/>
      <c r="AL34" s="2">
        <f>AK34*HU11</f>
        <v>0</v>
      </c>
      <c r="AM34" s="2"/>
      <c r="AN34" s="2">
        <f>AM34*HU11</f>
        <v>0</v>
      </c>
      <c r="AO34" s="2"/>
      <c r="AP34" s="2">
        <f>AO34*HU11</f>
        <v>0</v>
      </c>
      <c r="AQ34" s="2"/>
      <c r="AR34" s="2">
        <f>AQ34*HU11</f>
        <v>0</v>
      </c>
      <c r="AS34" s="2">
        <v>10</v>
      </c>
      <c r="AT34" s="2">
        <f>AS34*HU11</f>
        <v>0.44869999999999999</v>
      </c>
      <c r="AU34" s="2">
        <f>V34*HV23</f>
        <v>0.44869135616231709</v>
      </c>
      <c r="AV34" s="109">
        <f t="shared" si="205"/>
        <v>7.5426157791522092E-2</v>
      </c>
      <c r="AW34" s="2">
        <v>10</v>
      </c>
      <c r="AX34" s="2">
        <f>AW34*HU11</f>
        <v>0.44869999999999999</v>
      </c>
      <c r="AY34" s="2">
        <v>10</v>
      </c>
      <c r="AZ34" s="2">
        <f>AY34*HU11</f>
        <v>0.44869999999999999</v>
      </c>
      <c r="BA34" s="2">
        <v>10</v>
      </c>
      <c r="BB34" s="2">
        <f>BA34*HU11</f>
        <v>0.44869999999999999</v>
      </c>
      <c r="BC34" s="2">
        <v>10</v>
      </c>
      <c r="BD34" s="2">
        <f>BC34*HV11</f>
        <v>0.45539999999999997</v>
      </c>
      <c r="BE34" s="2">
        <v>10</v>
      </c>
      <c r="BF34" s="2">
        <f>BE34*HV11</f>
        <v>0.45539999999999997</v>
      </c>
      <c r="BG34" s="2">
        <v>10</v>
      </c>
      <c r="BH34" s="2">
        <f>BG34*HV11</f>
        <v>0.45539999999999997</v>
      </c>
      <c r="BI34" s="67">
        <v>10</v>
      </c>
      <c r="BJ34" s="2">
        <f>BI34*HV11</f>
        <v>0.45539999999999997</v>
      </c>
      <c r="BK34" s="2">
        <v>10</v>
      </c>
      <c r="BL34" s="2">
        <f>BK34*HV11</f>
        <v>0.45539999999999997</v>
      </c>
      <c r="BM34" s="2">
        <v>10</v>
      </c>
      <c r="BN34" s="2">
        <f>BM34*HV11</f>
        <v>0.45539999999999997</v>
      </c>
      <c r="BO34" s="2">
        <v>10</v>
      </c>
      <c r="BP34" s="2">
        <f>BO34*HV11</f>
        <v>0.45539999999999997</v>
      </c>
      <c r="BQ34" s="2">
        <v>10</v>
      </c>
      <c r="BR34" s="2">
        <f>BQ34*HV11</f>
        <v>0.45539999999999997</v>
      </c>
      <c r="BS34" s="2">
        <v>10</v>
      </c>
      <c r="BT34" s="2">
        <f>BS34*HV11</f>
        <v>0.45539999999999997</v>
      </c>
      <c r="BU34" s="2">
        <f>AV34*HX23</f>
        <v>5.5470659224619094</v>
      </c>
      <c r="BV34" s="109">
        <f t="shared" si="206"/>
        <v>6.9140644642228591E-2</v>
      </c>
      <c r="BW34" s="2">
        <v>10</v>
      </c>
      <c r="BX34" s="2">
        <f>BW34*HV11</f>
        <v>0.45539999999999997</v>
      </c>
      <c r="BY34" s="2">
        <v>10</v>
      </c>
      <c r="BZ34" s="2">
        <f>BY34*HV11</f>
        <v>0.45539999999999997</v>
      </c>
      <c r="CA34" s="2">
        <v>10</v>
      </c>
      <c r="CB34" s="2">
        <f>CA34*HV11</f>
        <v>0.45539999999999997</v>
      </c>
      <c r="CC34" s="2">
        <v>10</v>
      </c>
      <c r="CD34" s="2">
        <f>CC34*HW11</f>
        <v>0.46219999999999994</v>
      </c>
      <c r="CE34" s="2">
        <v>10</v>
      </c>
      <c r="CF34" s="2">
        <f>CE34*HW11</f>
        <v>0.46219999999999994</v>
      </c>
      <c r="CG34" s="2">
        <v>10</v>
      </c>
      <c r="CH34" s="2">
        <f>CG34*HW11</f>
        <v>0.46219999999999994</v>
      </c>
      <c r="CI34" s="2">
        <v>10</v>
      </c>
      <c r="CJ34" s="2">
        <f>CI34*HW11</f>
        <v>0.46219999999999994</v>
      </c>
      <c r="CK34" s="2">
        <v>10</v>
      </c>
      <c r="CL34" s="2">
        <f>CK34*HW11</f>
        <v>0.46219999999999994</v>
      </c>
      <c r="CM34" s="2">
        <v>10</v>
      </c>
      <c r="CN34" s="2">
        <f>CM34*HW11</f>
        <v>0.46219999999999994</v>
      </c>
      <c r="CO34" s="2">
        <v>10</v>
      </c>
      <c r="CP34" s="2">
        <f>CO34*HW11</f>
        <v>0.46219999999999994</v>
      </c>
      <c r="CQ34" s="2">
        <v>10</v>
      </c>
      <c r="CR34" s="2">
        <f>CQ34*HW11</f>
        <v>0.46219999999999994</v>
      </c>
      <c r="CS34" s="2"/>
      <c r="CT34" s="2">
        <f>CS34*HW11</f>
        <v>0</v>
      </c>
      <c r="CU34" s="2">
        <f>BV34*HY23</f>
        <v>5.1610725599637952</v>
      </c>
      <c r="CV34" s="109">
        <f t="shared" si="207"/>
        <v>0</v>
      </c>
      <c r="CW34" s="2"/>
      <c r="CX34" s="2">
        <f>CW34*HW11</f>
        <v>0</v>
      </c>
      <c r="CY34" s="2"/>
      <c r="CZ34" s="77">
        <f>CY34*HW11</f>
        <v>0</v>
      </c>
      <c r="DA34" s="67"/>
      <c r="DB34" s="2">
        <f>DA34*HW11</f>
        <v>0</v>
      </c>
      <c r="DC34" s="2"/>
      <c r="DD34" s="2">
        <f>DC34*HX11</f>
        <v>0</v>
      </c>
      <c r="DE34" s="2"/>
      <c r="DF34" s="2">
        <f>DE34*HX11</f>
        <v>0</v>
      </c>
      <c r="DG34" s="2"/>
      <c r="DH34" s="2">
        <f>DG34*HX11</f>
        <v>0</v>
      </c>
      <c r="DI34" s="2"/>
      <c r="DJ34" s="2">
        <f>DI34*HX11</f>
        <v>0</v>
      </c>
      <c r="DK34" s="2"/>
      <c r="DL34" s="2">
        <f>DK34*HX11</f>
        <v>0</v>
      </c>
      <c r="DM34" s="2"/>
      <c r="DN34" s="2">
        <f>DM34*HX11</f>
        <v>0</v>
      </c>
      <c r="DO34" s="2"/>
      <c r="DP34" s="2">
        <f>DO34*HX11</f>
        <v>0</v>
      </c>
      <c r="DQ34" s="2"/>
      <c r="DR34" s="2">
        <f>DQ34*HX11</f>
        <v>0</v>
      </c>
      <c r="DS34" s="2"/>
      <c r="DT34" s="2">
        <f>DS34*HX11</f>
        <v>0</v>
      </c>
      <c r="DU34" s="2">
        <f>CV34*HY23</f>
        <v>0</v>
      </c>
      <c r="DV34" s="109">
        <f t="shared" si="208"/>
        <v>0</v>
      </c>
      <c r="DW34" s="2"/>
      <c r="DX34" s="2">
        <f>DW34*HX11</f>
        <v>0</v>
      </c>
      <c r="DY34" s="2"/>
      <c r="DZ34" s="2">
        <f>DY34*HX11</f>
        <v>0</v>
      </c>
      <c r="EA34" s="2"/>
      <c r="EB34" s="2">
        <f>EA34*HX11</f>
        <v>0</v>
      </c>
      <c r="EC34" s="2"/>
      <c r="ED34" s="2">
        <f>EC34*HY11</f>
        <v>0</v>
      </c>
      <c r="EE34" s="2"/>
      <c r="EF34" s="2">
        <f>EE34*HY11</f>
        <v>0</v>
      </c>
      <c r="EG34" s="2"/>
      <c r="EH34" s="2">
        <f>EG34*HY11</f>
        <v>0</v>
      </c>
      <c r="EI34" s="2"/>
      <c r="EJ34" s="2">
        <f>EI34*HY11</f>
        <v>0</v>
      </c>
      <c r="EK34" s="2"/>
      <c r="EL34" s="2">
        <f>EK34*HY11</f>
        <v>0</v>
      </c>
      <c r="EM34" s="2"/>
      <c r="EN34" s="2">
        <f>EM34*HY11</f>
        <v>0</v>
      </c>
      <c r="EO34" s="2"/>
      <c r="EP34" s="2">
        <f>EO34*HY11</f>
        <v>0</v>
      </c>
      <c r="EQ34" s="2"/>
      <c r="ER34" s="2">
        <f>EQ34*HY11</f>
        <v>0</v>
      </c>
      <c r="ES34" s="2"/>
      <c r="ET34" s="2">
        <f>ES34*HY11</f>
        <v>0</v>
      </c>
      <c r="EU34" s="2">
        <f>DV34*HZ23</f>
        <v>0</v>
      </c>
      <c r="EV34" s="109">
        <f t="shared" si="209"/>
        <v>0</v>
      </c>
      <c r="EW34" s="2"/>
      <c r="EX34" s="2">
        <f>EW34*HY11</f>
        <v>0</v>
      </c>
      <c r="EY34" s="2"/>
      <c r="EZ34" s="2">
        <f>EY34*HY11</f>
        <v>0</v>
      </c>
      <c r="FA34" s="2"/>
      <c r="FB34" s="2">
        <f>FA34*HY11</f>
        <v>0</v>
      </c>
      <c r="FC34" s="2"/>
      <c r="FD34" s="2">
        <f>FC34*HZ11</f>
        <v>0</v>
      </c>
      <c r="FE34" s="2"/>
      <c r="FF34" s="2">
        <f>FE34*HZ11</f>
        <v>0</v>
      </c>
      <c r="FG34" s="2"/>
      <c r="FH34" s="2">
        <f>FG34*HZ11</f>
        <v>0</v>
      </c>
      <c r="FI34" s="2"/>
      <c r="FJ34" s="2">
        <f>FI34*HZ11</f>
        <v>0</v>
      </c>
      <c r="FK34" s="2"/>
      <c r="FL34" s="2">
        <f>FK34*HZ11</f>
        <v>0</v>
      </c>
      <c r="FM34" s="2"/>
      <c r="FN34" s="2">
        <f>FM34*HZ11</f>
        <v>0</v>
      </c>
      <c r="FO34" s="2"/>
      <c r="FP34" s="2">
        <f>FO34*HZ11</f>
        <v>0</v>
      </c>
      <c r="FQ34" s="2"/>
      <c r="FR34" s="2">
        <f>FQ34*HZ11</f>
        <v>0</v>
      </c>
      <c r="FS34" s="2"/>
      <c r="FT34" s="2">
        <f>FS34*HZ11</f>
        <v>0</v>
      </c>
      <c r="FU34" s="2">
        <f>EV34*IA23</f>
        <v>0</v>
      </c>
      <c r="FV34" s="109">
        <f t="shared" si="210"/>
        <v>0</v>
      </c>
      <c r="FW34" s="2"/>
      <c r="FX34" s="2">
        <f>FW34*HZ11</f>
        <v>0</v>
      </c>
      <c r="FY34" s="2"/>
      <c r="FZ34" s="2">
        <f>FY34*HZ11</f>
        <v>0</v>
      </c>
      <c r="GA34" s="2"/>
      <c r="GB34" s="77">
        <f>GA34*HZ11</f>
        <v>0</v>
      </c>
      <c r="GC34" s="67"/>
      <c r="GD34" s="2">
        <f>GC34*IA11</f>
        <v>0</v>
      </c>
      <c r="GE34" s="2"/>
      <c r="GF34" s="2">
        <f>GE34*IA11</f>
        <v>0</v>
      </c>
      <c r="GG34" s="2"/>
      <c r="GH34" s="2">
        <f>GG34*IA11</f>
        <v>0</v>
      </c>
      <c r="GI34" s="2"/>
      <c r="GJ34" s="2">
        <f>GI34*IA11</f>
        <v>0</v>
      </c>
      <c r="GK34" s="2"/>
      <c r="GL34" s="2">
        <f>GK34*IA11</f>
        <v>0</v>
      </c>
      <c r="GM34" s="2"/>
      <c r="GN34" s="2">
        <f>GM34*IA11</f>
        <v>0</v>
      </c>
      <c r="GO34" s="2"/>
      <c r="GP34" s="2">
        <f>GO34*IA11</f>
        <v>0</v>
      </c>
      <c r="GQ34" s="2"/>
      <c r="GR34" s="2">
        <f>GQ34*IA11</f>
        <v>0</v>
      </c>
      <c r="GS34" s="2"/>
      <c r="GT34" s="2">
        <f>GS34*IA11</f>
        <v>0</v>
      </c>
      <c r="GU34" s="127">
        <f>FV34*IA23</f>
        <v>0</v>
      </c>
      <c r="GV34" s="109">
        <f t="shared" si="211"/>
        <v>0</v>
      </c>
      <c r="GW34" s="2"/>
      <c r="GX34" s="2">
        <f>GW34*IA11</f>
        <v>0</v>
      </c>
      <c r="GY34" s="2"/>
      <c r="GZ34" s="2">
        <f>GY34*IA11</f>
        <v>0</v>
      </c>
      <c r="HA34" s="2"/>
      <c r="HB34" s="2">
        <f>HA34*IA11</f>
        <v>0</v>
      </c>
      <c r="HC34" s="2"/>
      <c r="HD34" s="2">
        <f>HC34*IB11</f>
        <v>0</v>
      </c>
      <c r="HE34" s="2"/>
      <c r="HF34" s="2">
        <f>HE34*IB11</f>
        <v>0</v>
      </c>
      <c r="HG34" s="2"/>
      <c r="HH34" s="2">
        <f>HG34*IB11</f>
        <v>0</v>
      </c>
      <c r="HI34" s="2"/>
      <c r="HJ34" s="2">
        <f>HI34*IB11</f>
        <v>0</v>
      </c>
      <c r="HK34" s="2"/>
      <c r="HL34" s="2">
        <f>HK34*IB11</f>
        <v>0</v>
      </c>
      <c r="HM34" s="2">
        <f>GV34*IA23</f>
        <v>0</v>
      </c>
      <c r="HN34" s="109">
        <f>SUM(GV34,FV34,EV34,DV34,CV34,BV34,AV34,V34,D34)</f>
        <v>0.15085231558304421</v>
      </c>
      <c r="HO34" s="60" t="e">
        <f>SUM(AE34,AG34,AI34,AK34,AM34,AO34,AQ34,AS34,AW34,AY34,BA34,BC34,BE34,BG34,BI34,BK34,BM34,BO34,BQ34,BS34,BW34,BY34,CA34,CC34,CE34,CG34,CI34,CK34,CM34,CO34,CQ34,CS34,CW34,CY34,DA34,DC34,DE34,DG34,DI34,DK34,DM34,DO34,DQ34,DS34,DW34,DY34,EA34,EC34,EE34,EG34,EI34,EK34,EM34,EO34,EQ34,ES34,EW34,EY34,FA34,FC34,FE34,FG34,FI34,FK34,FM34,FO34,FQ34,FS34,FW34,FY34,GA34,GC34,GE34,#REF!,#REF!,GG34,GI34,GK34,GM34,GO34,GQ34,GS34,GW34,GY34,HA34,HC34,HE34,HG34,HI34,HK34,AC34,AA34,Y34,W34,S34,Q34,O34,M34,K34,I34,G34,E34)</f>
        <v>#REF!</v>
      </c>
      <c r="HP34" s="61" t="e">
        <f>SUM(AF34,AH34,AJ34,AL34,AN34,AP34,AR34,AT34,AX34,AZ34,BB34,BD34,BF34,BH34,BJ34,BL34,BN34,BP34,BR34,BT34,BX34,BZ34,CB34,CD34,CF34,CH34,CJ34,CL34,CN34,CP34,CR34,CT34,CX34,CZ34,DB34,DD34,DF34,DH34,DJ34,DL34,DN34,DP34,DR34,DT34,DX34,DZ34,EB34,ED34,EF34,EH34,EJ34,EL34,EN34,EP34,ER34,ET34,EX34,EZ34,FB34,FD34,FF34,FH34,FJ34,FL34,FN34,FP34,FR34,FT34,FX34,FZ34,GB34,GD34,GF34,#REF!,#REF!,GH34,GJ34,GL34,GN34,GP34,GR34,GT34,GX34,GZ34,HB34,HD34,HF34,HH34,HJ34,HL34,AD34,AB34,Z34,X34,T34,R34,P34,N34,L34,J34,H34,F34)</f>
        <v>#REF!</v>
      </c>
      <c r="HQ34" s="34">
        <f t="shared" si="212"/>
        <v>11.156829838588022</v>
      </c>
      <c r="HT34" s="24"/>
      <c r="HU34" s="29"/>
      <c r="HV34" s="29"/>
      <c r="HW34" s="29"/>
      <c r="HX34" s="29"/>
      <c r="HY34" s="29"/>
      <c r="HZ34" s="29"/>
      <c r="IA34" s="29"/>
      <c r="IB34" s="29"/>
      <c r="IC34" s="29"/>
      <c r="ID34" s="29"/>
    </row>
    <row r="35" spans="1:238">
      <c r="A35" s="19"/>
      <c r="B35" s="2" t="s">
        <v>114</v>
      </c>
      <c r="C35" s="2"/>
      <c r="D35" s="109">
        <f>SUM(E35,G35,I35,K35,M35,O35,Q35,S35)/132.58/12</f>
        <v>0</v>
      </c>
      <c r="E35" s="54"/>
      <c r="F35" s="54">
        <f>E35*HU12</f>
        <v>0</v>
      </c>
      <c r="G35" s="54"/>
      <c r="H35" s="54">
        <f>G35*HU12</f>
        <v>0</v>
      </c>
      <c r="I35" s="54"/>
      <c r="J35" s="54">
        <f>I35*HU12</f>
        <v>0</v>
      </c>
      <c r="K35" s="54">
        <v>0</v>
      </c>
      <c r="L35" s="54">
        <f>K35*HU12</f>
        <v>0</v>
      </c>
      <c r="M35" s="54">
        <v>0</v>
      </c>
      <c r="N35" s="54">
        <f>M35*HU12</f>
        <v>0</v>
      </c>
      <c r="O35" s="54">
        <v>0</v>
      </c>
      <c r="P35" s="54">
        <f>O35*HU12</f>
        <v>0</v>
      </c>
      <c r="Q35" s="54">
        <v>0</v>
      </c>
      <c r="R35" s="54">
        <f>Q35*HU12</f>
        <v>0</v>
      </c>
      <c r="S35" s="54">
        <v>0</v>
      </c>
      <c r="T35" s="54">
        <f>S35*HU12</f>
        <v>0</v>
      </c>
      <c r="U35" s="54">
        <f>D35*HV24</f>
        <v>0</v>
      </c>
      <c r="V35" s="109">
        <f t="shared" si="204"/>
        <v>0.11928269723940262</v>
      </c>
      <c r="W35" s="54">
        <v>0</v>
      </c>
      <c r="X35" s="54">
        <f>W35*HU12</f>
        <v>0</v>
      </c>
      <c r="Y35" s="54">
        <v>0</v>
      </c>
      <c r="Z35" s="54">
        <f>Y35*HU12</f>
        <v>0</v>
      </c>
      <c r="AA35" s="54">
        <v>0</v>
      </c>
      <c r="AB35" s="54">
        <f>AA35*HU12</f>
        <v>0</v>
      </c>
      <c r="AC35" s="54">
        <v>0</v>
      </c>
      <c r="AD35" s="54">
        <f>AC35*HU12</f>
        <v>0</v>
      </c>
      <c r="AE35" s="37">
        <f>132.58*0.1</f>
        <v>13.258000000000003</v>
      </c>
      <c r="AF35" s="35">
        <f>AE35*HU12</f>
        <v>0.48206088000000002</v>
      </c>
      <c r="AG35" s="37">
        <f>132.58*0.1</f>
        <v>13.258000000000003</v>
      </c>
      <c r="AH35" s="73">
        <f>AG35*HU12</f>
        <v>0.48206088000000002</v>
      </c>
      <c r="AI35" s="68">
        <f>132.58*0.1</f>
        <v>13.258000000000003</v>
      </c>
      <c r="AJ35" s="35">
        <f>AI35*HU12</f>
        <v>0.48206088000000002</v>
      </c>
      <c r="AK35" s="37">
        <v>30</v>
      </c>
      <c r="AL35" s="2">
        <f>AK35*HU12</f>
        <v>1.0908</v>
      </c>
      <c r="AM35" s="37">
        <v>30</v>
      </c>
      <c r="AN35" s="2">
        <f>AM35*HU12</f>
        <v>1.0908</v>
      </c>
      <c r="AO35" s="37">
        <v>30</v>
      </c>
      <c r="AP35" s="2">
        <f>AO35*HU12</f>
        <v>1.0908</v>
      </c>
      <c r="AQ35" s="37">
        <v>30</v>
      </c>
      <c r="AR35" s="2">
        <f>AQ35*HU12</f>
        <v>1.0908</v>
      </c>
      <c r="AS35" s="37">
        <v>30</v>
      </c>
      <c r="AT35" s="2">
        <f>AS35*HU12</f>
        <v>1.0908</v>
      </c>
      <c r="AU35" s="2">
        <f>V35*HV24</f>
        <v>6.9005040352994413</v>
      </c>
      <c r="AV35" s="109">
        <f t="shared" si="205"/>
        <v>0.12980590335394981</v>
      </c>
      <c r="AW35" s="37">
        <v>20</v>
      </c>
      <c r="AX35" s="2">
        <f>AW35*HU12</f>
        <v>0.72719999999999996</v>
      </c>
      <c r="AY35" s="37">
        <v>20</v>
      </c>
      <c r="AZ35" s="2">
        <f>AY35*HU12</f>
        <v>0.72719999999999996</v>
      </c>
      <c r="BA35" s="37">
        <v>20</v>
      </c>
      <c r="BB35" s="2">
        <f>BA35*HU12</f>
        <v>0.72719999999999996</v>
      </c>
      <c r="BC35" s="37">
        <v>15</v>
      </c>
      <c r="BD35" s="2">
        <f>BC35*HV12</f>
        <v>0.55364999999999998</v>
      </c>
      <c r="BE35" s="37">
        <v>15</v>
      </c>
      <c r="BF35" s="2">
        <f>BE35*HV12</f>
        <v>0.55364999999999998</v>
      </c>
      <c r="BG35" s="37">
        <v>15</v>
      </c>
      <c r="BH35" s="2">
        <f>BG35*HV12</f>
        <v>0.55364999999999998</v>
      </c>
      <c r="BI35" s="68">
        <v>15</v>
      </c>
      <c r="BJ35" s="2">
        <f>BI35*HV12</f>
        <v>0.55364999999999998</v>
      </c>
      <c r="BK35" s="37">
        <v>15</v>
      </c>
      <c r="BL35" s="2">
        <f>BK35*HV12</f>
        <v>0.55364999999999998</v>
      </c>
      <c r="BM35" s="37">
        <f>132.58*0.2</f>
        <v>26.516000000000005</v>
      </c>
      <c r="BN35" s="2">
        <f>BM35*HV12</f>
        <v>0.9787055600000002</v>
      </c>
      <c r="BO35" s="37">
        <v>15</v>
      </c>
      <c r="BP35" s="2">
        <f>BO35*HV12</f>
        <v>0.55364999999999998</v>
      </c>
      <c r="BQ35" s="37">
        <v>15</v>
      </c>
      <c r="BR35" s="2">
        <f>BQ35*HV12</f>
        <v>0.55364999999999998</v>
      </c>
      <c r="BS35" s="37">
        <v>15</v>
      </c>
      <c r="BT35" s="2">
        <f>BS35*HV12</f>
        <v>0.55364999999999998</v>
      </c>
      <c r="BU35" s="2">
        <f>AV35*HX24</f>
        <v>7.7363020339920547</v>
      </c>
      <c r="BV35" s="109">
        <f t="shared" si="206"/>
        <v>0.20000000000000009</v>
      </c>
      <c r="BW35" s="37">
        <f>132.58*0.2</f>
        <v>26.516000000000005</v>
      </c>
      <c r="BX35" s="2">
        <f>BW35*HV12</f>
        <v>0.9787055600000002</v>
      </c>
      <c r="BY35" s="37">
        <f>132.58*0.2</f>
        <v>26.516000000000005</v>
      </c>
      <c r="BZ35" s="2">
        <f>BY35*HV12</f>
        <v>0.9787055600000002</v>
      </c>
      <c r="CA35" s="37">
        <f>132.58*0.2</f>
        <v>26.516000000000005</v>
      </c>
      <c r="CB35" s="2">
        <f>CA35*HV12</f>
        <v>0.9787055600000002</v>
      </c>
      <c r="CC35" s="37">
        <f>132.58*0.2</f>
        <v>26.516000000000005</v>
      </c>
      <c r="CD35" s="2">
        <f>CC35*HW12</f>
        <v>0.99328936000000023</v>
      </c>
      <c r="CE35" s="37">
        <f>132.58*0.2</f>
        <v>26.516000000000005</v>
      </c>
      <c r="CF35" s="2">
        <f>CE35*HW12</f>
        <v>0.99328936000000023</v>
      </c>
      <c r="CG35" s="37">
        <f>132.58*0.2</f>
        <v>26.516000000000005</v>
      </c>
      <c r="CH35" s="2">
        <f>CG35*HW12</f>
        <v>0.99328936000000023</v>
      </c>
      <c r="CI35" s="37">
        <f>132.58*0.2</f>
        <v>26.516000000000005</v>
      </c>
      <c r="CJ35" s="2">
        <f>CI35*HW12</f>
        <v>0.99328936000000023</v>
      </c>
      <c r="CK35" s="37">
        <f>132.58*0.2</f>
        <v>26.516000000000005</v>
      </c>
      <c r="CL35" s="2">
        <f>CK35*HW12</f>
        <v>0.99328936000000023</v>
      </c>
      <c r="CM35" s="37">
        <f>132.58*0.2</f>
        <v>26.516000000000005</v>
      </c>
      <c r="CN35" s="2">
        <f>CM35*HW12</f>
        <v>0.99328936000000023</v>
      </c>
      <c r="CO35" s="37">
        <f>132.58*0.2</f>
        <v>26.516000000000005</v>
      </c>
      <c r="CP35" s="2">
        <f>CO35*HW12</f>
        <v>0.99328936000000023</v>
      </c>
      <c r="CQ35" s="37">
        <f>132.58*0.2</f>
        <v>26.516000000000005</v>
      </c>
      <c r="CR35" s="2">
        <f>CQ35*HW12</f>
        <v>0.99328936000000023</v>
      </c>
      <c r="CS35" s="37">
        <f>132.58*0.2</f>
        <v>26.516000000000005</v>
      </c>
      <c r="CT35" s="2">
        <f>CS35*HW12</f>
        <v>0.99328936000000023</v>
      </c>
      <c r="CU35" s="2">
        <f>BV35*HY24</f>
        <v>12.098600000000006</v>
      </c>
      <c r="CV35" s="109">
        <f t="shared" si="207"/>
        <v>0.20000000000000009</v>
      </c>
      <c r="CW35" s="37">
        <f>132.58*0.2</f>
        <v>26.516000000000005</v>
      </c>
      <c r="CX35" s="2">
        <f>CW35*HW12</f>
        <v>0.99328936000000023</v>
      </c>
      <c r="CY35" s="37">
        <f>132.58*0.2</f>
        <v>26.516000000000005</v>
      </c>
      <c r="CZ35" s="77">
        <f>CY35*HW12</f>
        <v>0.99328936000000023</v>
      </c>
      <c r="DA35" s="68">
        <f>132.58*0.2</f>
        <v>26.516000000000005</v>
      </c>
      <c r="DB35" s="2">
        <f>DA35*HW12</f>
        <v>0.99328936000000023</v>
      </c>
      <c r="DC35" s="37">
        <f>132.58*0.2</f>
        <v>26.516000000000005</v>
      </c>
      <c r="DD35" s="2">
        <f>DC35*HX12</f>
        <v>1.0081383200000003</v>
      </c>
      <c r="DE35" s="37">
        <f>132.58*0.2</f>
        <v>26.516000000000005</v>
      </c>
      <c r="DF35" s="2">
        <f>DE35*HX12</f>
        <v>1.0081383200000003</v>
      </c>
      <c r="DG35" s="37">
        <f>132.58*0.2</f>
        <v>26.516000000000005</v>
      </c>
      <c r="DH35" s="2">
        <f>DG35*HX12</f>
        <v>1.0081383200000003</v>
      </c>
      <c r="DI35" s="37">
        <f>132.58*0.2</f>
        <v>26.516000000000005</v>
      </c>
      <c r="DJ35" s="2">
        <f>DI35*HX12</f>
        <v>1.0081383200000003</v>
      </c>
      <c r="DK35" s="37">
        <f>132.58*0.2</f>
        <v>26.516000000000005</v>
      </c>
      <c r="DL35" s="2">
        <f>DK35*HX12</f>
        <v>1.0081383200000003</v>
      </c>
      <c r="DM35" s="37">
        <f>132.58*0.2</f>
        <v>26.516000000000005</v>
      </c>
      <c r="DN35" s="2">
        <f>DM35*HX12</f>
        <v>1.0081383200000003</v>
      </c>
      <c r="DO35" s="37">
        <f>132.58*0.2</f>
        <v>26.516000000000005</v>
      </c>
      <c r="DP35" s="2">
        <f>DO35*HX12</f>
        <v>1.0081383200000003</v>
      </c>
      <c r="DQ35" s="37">
        <f>132.58*0.2</f>
        <v>26.516000000000005</v>
      </c>
      <c r="DR35" s="2">
        <f>DQ35*HX12</f>
        <v>1.0081383200000003</v>
      </c>
      <c r="DS35" s="37">
        <f>132.58*0.2</f>
        <v>26.516000000000005</v>
      </c>
      <c r="DT35" s="2">
        <f>DS35*HX12</f>
        <v>1.0081383200000003</v>
      </c>
      <c r="DU35" s="2">
        <f>CV35*HY24</f>
        <v>12.098600000000006</v>
      </c>
      <c r="DV35" s="109">
        <f t="shared" si="208"/>
        <v>0.20000000000000009</v>
      </c>
      <c r="DW35" s="37">
        <f>132.58*0.2</f>
        <v>26.516000000000005</v>
      </c>
      <c r="DX35" s="2">
        <f>DW35*HX12</f>
        <v>1.0081383200000003</v>
      </c>
      <c r="DY35" s="37">
        <f>132.58*0.2</f>
        <v>26.516000000000005</v>
      </c>
      <c r="DZ35" s="2">
        <f>DY35*HX12</f>
        <v>1.0081383200000003</v>
      </c>
      <c r="EA35" s="37">
        <f>132.58*0.2</f>
        <v>26.516000000000005</v>
      </c>
      <c r="EB35" s="2">
        <f>EA35*HX12</f>
        <v>1.0081383200000003</v>
      </c>
      <c r="EC35" s="37">
        <f>132.58*0.2</f>
        <v>26.516000000000005</v>
      </c>
      <c r="ED35" s="2">
        <f>EC35*HY12</f>
        <v>1.0232524400000003</v>
      </c>
      <c r="EE35" s="37">
        <f>132.58*0.2</f>
        <v>26.516000000000005</v>
      </c>
      <c r="EF35" s="2">
        <f>EE35*HY12</f>
        <v>1.0232524400000003</v>
      </c>
      <c r="EG35" s="37">
        <f>132.58*0.2</f>
        <v>26.516000000000005</v>
      </c>
      <c r="EH35" s="2">
        <f>EG35*HY12</f>
        <v>1.0232524400000003</v>
      </c>
      <c r="EI35" s="37">
        <f>132.58*0.2</f>
        <v>26.516000000000005</v>
      </c>
      <c r="EJ35" s="2">
        <f>EI35*HY12</f>
        <v>1.0232524400000003</v>
      </c>
      <c r="EK35" s="37">
        <f>132.58*0.2</f>
        <v>26.516000000000005</v>
      </c>
      <c r="EL35" s="2">
        <f>EK35*HY12</f>
        <v>1.0232524400000003</v>
      </c>
      <c r="EM35" s="37">
        <f>132.58*0.2</f>
        <v>26.516000000000005</v>
      </c>
      <c r="EN35" s="2">
        <f>EM35*HY12</f>
        <v>1.0232524400000003</v>
      </c>
      <c r="EO35" s="37">
        <f>132.58*0.2</f>
        <v>26.516000000000005</v>
      </c>
      <c r="EP35" s="2">
        <f>EO35*HY12</f>
        <v>1.0232524400000003</v>
      </c>
      <c r="EQ35" s="37">
        <f>132.58*0.2</f>
        <v>26.516000000000005</v>
      </c>
      <c r="ER35" s="2">
        <f>EQ35*HY12</f>
        <v>1.0232524400000003</v>
      </c>
      <c r="ES35" s="37">
        <f>132.58*0.2</f>
        <v>26.516000000000005</v>
      </c>
      <c r="ET35" s="2">
        <f>ES35*HY12</f>
        <v>1.0232524400000003</v>
      </c>
      <c r="EU35" s="2">
        <f>DV35*HZ24</f>
        <v>12.280000000000005</v>
      </c>
      <c r="EV35" s="109">
        <f t="shared" si="209"/>
        <v>0.20000000000000009</v>
      </c>
      <c r="EW35" s="37">
        <f>132.58*0.2</f>
        <v>26.516000000000005</v>
      </c>
      <c r="EX35" s="2">
        <f>EW35*HY12</f>
        <v>1.0232524400000003</v>
      </c>
      <c r="EY35" s="37">
        <f>132.58*0.2</f>
        <v>26.516000000000005</v>
      </c>
      <c r="EZ35" s="2">
        <f>EY35*HY12</f>
        <v>1.0232524400000003</v>
      </c>
      <c r="FA35" s="37">
        <f>132.58*0.2</f>
        <v>26.516000000000005</v>
      </c>
      <c r="FB35" s="2">
        <f>FA35*HY12</f>
        <v>1.0232524400000003</v>
      </c>
      <c r="FC35" s="37">
        <f>132.58*0.2</f>
        <v>26.516000000000005</v>
      </c>
      <c r="FD35" s="2">
        <f>FC35*HZ12</f>
        <v>1.0386317200000004</v>
      </c>
      <c r="FE35" s="37">
        <f>132.58*0.2</f>
        <v>26.516000000000005</v>
      </c>
      <c r="FF35" s="2">
        <f>FE35*HZ12</f>
        <v>1.0386317200000004</v>
      </c>
      <c r="FG35" s="37">
        <f>132.58*0.2</f>
        <v>26.516000000000005</v>
      </c>
      <c r="FH35" s="2">
        <f>FG35*HZ12</f>
        <v>1.0386317200000004</v>
      </c>
      <c r="FI35" s="37">
        <f>132.58*0.2</f>
        <v>26.516000000000005</v>
      </c>
      <c r="FJ35" s="2">
        <f>FI35*HZ12</f>
        <v>1.0386317200000004</v>
      </c>
      <c r="FK35" s="37">
        <f>132.58*0.2</f>
        <v>26.516000000000005</v>
      </c>
      <c r="FL35" s="2">
        <f>FK35*HZ12</f>
        <v>1.0386317200000004</v>
      </c>
      <c r="FM35" s="37">
        <f>132.58*0.2</f>
        <v>26.516000000000005</v>
      </c>
      <c r="FN35" s="2">
        <f>FM35*HZ12</f>
        <v>1.0386317200000004</v>
      </c>
      <c r="FO35" s="37">
        <f>132.58*0.2</f>
        <v>26.516000000000005</v>
      </c>
      <c r="FP35" s="2">
        <f>FO35*HZ12</f>
        <v>1.0386317200000004</v>
      </c>
      <c r="FQ35" s="37">
        <f>132.58*0.2</f>
        <v>26.516000000000005</v>
      </c>
      <c r="FR35" s="2">
        <f>FQ35*HZ12</f>
        <v>1.0386317200000004</v>
      </c>
      <c r="FS35" s="37">
        <f>132.58*0.2</f>
        <v>26.516000000000005</v>
      </c>
      <c r="FT35" s="2">
        <f>FS35*HZ12</f>
        <v>1.0386317200000004</v>
      </c>
      <c r="FU35" s="2">
        <f>EV35*IA24</f>
        <v>12.464200000000005</v>
      </c>
      <c r="FV35" s="109">
        <f t="shared" si="210"/>
        <v>5.000000000000001E-2</v>
      </c>
      <c r="FW35" s="37">
        <f>132.58*0.2</f>
        <v>26.516000000000005</v>
      </c>
      <c r="FX35" s="2">
        <f>FW35*HZ12</f>
        <v>1.0386317200000004</v>
      </c>
      <c r="FY35" s="37">
        <f>132.58*0.2</f>
        <v>26.516000000000005</v>
      </c>
      <c r="FZ35" s="2">
        <f>FY35*HZ12</f>
        <v>1.0386317200000004</v>
      </c>
      <c r="GA35" s="37">
        <f>132.58*0.2</f>
        <v>26.516000000000005</v>
      </c>
      <c r="GB35" s="77">
        <f>GA35*HZ12</f>
        <v>1.0386317200000004</v>
      </c>
      <c r="GC35" s="67">
        <v>0</v>
      </c>
      <c r="GD35" s="2">
        <f>GC35*IA12</f>
        <v>0</v>
      </c>
      <c r="GE35" s="2">
        <v>0</v>
      </c>
      <c r="GF35" s="2">
        <f>GE35*IA12</f>
        <v>0</v>
      </c>
      <c r="GG35" s="2">
        <v>0</v>
      </c>
      <c r="GH35" s="2">
        <f>GG35*IA12</f>
        <v>0</v>
      </c>
      <c r="GI35" s="2">
        <v>0</v>
      </c>
      <c r="GJ35" s="2">
        <f>GI35*IA12</f>
        <v>0</v>
      </c>
      <c r="GK35" s="2">
        <v>0</v>
      </c>
      <c r="GL35" s="2">
        <f>GK35*IA12</f>
        <v>0</v>
      </c>
      <c r="GM35" s="2">
        <v>0</v>
      </c>
      <c r="GN35" s="2">
        <f>GM35*IA12</f>
        <v>0</v>
      </c>
      <c r="GO35" s="2">
        <v>0</v>
      </c>
      <c r="GP35" s="2">
        <f>GO35*IA12</f>
        <v>0</v>
      </c>
      <c r="GQ35" s="2">
        <v>0</v>
      </c>
      <c r="GR35" s="2">
        <f>GQ35*IA12</f>
        <v>0</v>
      </c>
      <c r="GS35" s="2">
        <v>0</v>
      </c>
      <c r="GT35" s="2">
        <f>GS35*IA12</f>
        <v>0</v>
      </c>
      <c r="GU35" s="127">
        <f>FV35*IA24</f>
        <v>3.1160500000000004</v>
      </c>
      <c r="GV35" s="109">
        <f t="shared" si="211"/>
        <v>6.2855131492935081E-4</v>
      </c>
      <c r="GW35" s="2">
        <v>0</v>
      </c>
      <c r="GX35" s="2">
        <f>GW35*IA12</f>
        <v>0</v>
      </c>
      <c r="GY35" s="2">
        <v>0</v>
      </c>
      <c r="GZ35" s="2">
        <f>GY35*IA12</f>
        <v>0</v>
      </c>
      <c r="HA35" s="2">
        <v>0</v>
      </c>
      <c r="HB35" s="2">
        <f>HA35*IA12</f>
        <v>0</v>
      </c>
      <c r="HC35" s="2">
        <v>0</v>
      </c>
      <c r="HD35" s="2">
        <f>HC35*IB12</f>
        <v>0</v>
      </c>
      <c r="HE35" s="2">
        <v>0</v>
      </c>
      <c r="HF35" s="2">
        <f>HE35*IB12</f>
        <v>0</v>
      </c>
      <c r="HG35" s="2">
        <v>0</v>
      </c>
      <c r="HH35" s="2">
        <f>HG35*IB12</f>
        <v>0</v>
      </c>
      <c r="HI35" s="2">
        <v>0</v>
      </c>
      <c r="HJ35" s="2">
        <f>HI35*IB12</f>
        <v>0</v>
      </c>
      <c r="HK35" s="2">
        <v>1</v>
      </c>
      <c r="HL35" s="2">
        <f>HK35*IB12</f>
        <v>4.0353913249999998E-2</v>
      </c>
      <c r="HM35" s="2">
        <f>GV35*IA24</f>
        <v>3.9171946497712072E-2</v>
      </c>
      <c r="HN35" s="109">
        <f>SUM(GV35,FV35,EV35,DV35,CV35,BV35,AV35,V35,D35)</f>
        <v>1.099717151908282</v>
      </c>
      <c r="HO35" s="60">
        <f>SUM(AE35,AG35,AI35,AK35,AM35,AO35,AQ35,AS35,AW35,AY35,BA35,BC35,BE35,BG35,BI35,BK35,BM35,BO35,BQ35,BS35,BW35,BY35,CA35,CC35,CE35,CG35,CI35,CK35,CM35,CO35,CQ35,CS35,CW35,CY35,DA35,DC35,DE35,DG35,DI35,DK35,DM35,DO35,DQ35,DS35,DW35,DY35,EA35,EC35,EE35,EG35,EI35,EK35,EM35,EO35,EQ35,ES35,EW35,EY35,FA35,FC35,FE35,FG35,FI35,FK35,FM35,FO35,FQ35,FS35,FW35,FY35,GA35,GC35,GE35,GG37,GG37,GG35,GI35,GK35,GM35,GO35,GQ35,GS35,GW35,GY35,HA35,HC35,HE35,HG35,HI35,HK35,AC35,AA35,Y35,W35,S35,Q35,O35,M35,K35,I35,G35,E35)</f>
        <v>1749.6060000000016</v>
      </c>
      <c r="HP35" s="61">
        <f>SUM(AF35,AH35,AJ35,AL35,AN35,AP35,AR35,AT35,AX35,AZ35,BB35,BD35,BF35,BH35,BJ35,BL35,BN35,BP35,BR35,BT35,BX35,BZ35,CB35,CD35,CF35,CH35,CJ35,CL35,CN35,CP35,CR35,CT35,CX35,CZ35,DB35,DD35,DF35,DH35,DJ35,DL35,DN35,DP35,DR35,DT35,DX35,DZ35,EB35,ED35,EF35,EH35,EJ35,EL35,EN35,EP35,ER35,ET35,EX35,EZ35,FB35,FD35,FF35,FH35,FJ35,FL35,FN35,FP35,FR35,FT35,FX35,FZ35,GB35,GD35,GF35,GH37,GH37,GH35,GJ35,GL35,GN35,GP35,GR35,GT35,GX35,GZ35,HB35,HD35,HF35,HH35,HJ35,HL35,AD35,AB35,Z35,X35,T35,R35,P35,N35,L35,J35,H35,F35)</f>
        <v>66.225900873249969</v>
      </c>
      <c r="HQ35" s="34">
        <f t="shared" si="212"/>
        <v>66.733428015789229</v>
      </c>
      <c r="HT35" s="24"/>
      <c r="HU35" s="29"/>
      <c r="HV35" s="29"/>
      <c r="HW35" s="29"/>
      <c r="HX35" s="29"/>
      <c r="HY35" s="29"/>
      <c r="HZ35" s="29"/>
      <c r="IA35" s="29"/>
      <c r="IB35" s="29"/>
      <c r="IC35" s="29"/>
      <c r="ID35" s="29"/>
    </row>
    <row r="36" spans="1:238" s="23" customFormat="1">
      <c r="A36" s="30"/>
      <c r="B36" s="31" t="s">
        <v>39</v>
      </c>
      <c r="C36" s="31">
        <v>69.25</v>
      </c>
      <c r="D36" s="109"/>
      <c r="E36" s="53">
        <f t="shared" ref="E36:T36" si="240">SUM(E37:E37)</f>
        <v>0</v>
      </c>
      <c r="F36" s="53">
        <f t="shared" si="240"/>
        <v>0</v>
      </c>
      <c r="G36" s="53">
        <f t="shared" si="240"/>
        <v>0</v>
      </c>
      <c r="H36" s="53">
        <f t="shared" si="240"/>
        <v>0</v>
      </c>
      <c r="I36" s="53">
        <f t="shared" si="240"/>
        <v>0</v>
      </c>
      <c r="J36" s="53">
        <f t="shared" si="240"/>
        <v>0</v>
      </c>
      <c r="K36" s="53">
        <f t="shared" si="240"/>
        <v>0</v>
      </c>
      <c r="L36" s="53">
        <f t="shared" si="240"/>
        <v>0</v>
      </c>
      <c r="M36" s="53">
        <f t="shared" si="240"/>
        <v>0</v>
      </c>
      <c r="N36" s="53">
        <f t="shared" si="240"/>
        <v>0</v>
      </c>
      <c r="O36" s="53">
        <f t="shared" si="240"/>
        <v>0</v>
      </c>
      <c r="P36" s="53">
        <f t="shared" si="240"/>
        <v>0</v>
      </c>
      <c r="Q36" s="53">
        <f t="shared" si="240"/>
        <v>0</v>
      </c>
      <c r="R36" s="53">
        <f t="shared" si="240"/>
        <v>0</v>
      </c>
      <c r="S36" s="53">
        <f t="shared" si="240"/>
        <v>0</v>
      </c>
      <c r="T36" s="53">
        <f t="shared" si="240"/>
        <v>0</v>
      </c>
      <c r="U36" s="53"/>
      <c r="V36" s="109"/>
      <c r="W36" s="53">
        <f t="shared" ref="W36:AT36" si="241">SUM(W37:W37)</f>
        <v>0</v>
      </c>
      <c r="X36" s="53">
        <f t="shared" si="241"/>
        <v>0</v>
      </c>
      <c r="Y36" s="53">
        <f t="shared" si="241"/>
        <v>0</v>
      </c>
      <c r="Z36" s="53">
        <f t="shared" si="241"/>
        <v>0</v>
      </c>
      <c r="AA36" s="53">
        <f t="shared" si="241"/>
        <v>0</v>
      </c>
      <c r="AB36" s="53">
        <f t="shared" si="241"/>
        <v>0</v>
      </c>
      <c r="AC36" s="53">
        <f t="shared" si="241"/>
        <v>0</v>
      </c>
      <c r="AD36" s="53">
        <f t="shared" si="241"/>
        <v>2.01058</v>
      </c>
      <c r="AE36" s="36">
        <f t="shared" si="241"/>
        <v>0</v>
      </c>
      <c r="AF36" s="34">
        <f t="shared" si="241"/>
        <v>0</v>
      </c>
      <c r="AG36" s="31">
        <f t="shared" si="241"/>
        <v>0</v>
      </c>
      <c r="AH36" s="72">
        <f t="shared" si="241"/>
        <v>0</v>
      </c>
      <c r="AI36" s="66">
        <f t="shared" si="241"/>
        <v>0</v>
      </c>
      <c r="AJ36" s="34">
        <f t="shared" si="241"/>
        <v>0</v>
      </c>
      <c r="AK36" s="31">
        <f t="shared" si="241"/>
        <v>0</v>
      </c>
      <c r="AL36" s="31">
        <f t="shared" si="241"/>
        <v>0</v>
      </c>
      <c r="AM36" s="31">
        <f t="shared" si="241"/>
        <v>0</v>
      </c>
      <c r="AN36" s="31">
        <f t="shared" si="241"/>
        <v>0</v>
      </c>
      <c r="AO36" s="31">
        <f t="shared" si="241"/>
        <v>0</v>
      </c>
      <c r="AP36" s="31">
        <f t="shared" si="241"/>
        <v>0</v>
      </c>
      <c r="AQ36" s="31">
        <f t="shared" si="241"/>
        <v>0</v>
      </c>
      <c r="AR36" s="31">
        <f t="shared" si="241"/>
        <v>0</v>
      </c>
      <c r="AS36" s="31">
        <f t="shared" si="241"/>
        <v>0</v>
      </c>
      <c r="AT36" s="31">
        <f t="shared" si="241"/>
        <v>0</v>
      </c>
      <c r="AU36" s="31"/>
      <c r="AV36" s="109"/>
      <c r="AW36" s="31">
        <f t="shared" ref="AW36:BT36" si="242">SUM(AW37:AW37)</f>
        <v>0</v>
      </c>
      <c r="AX36" s="31">
        <f t="shared" si="242"/>
        <v>0</v>
      </c>
      <c r="AY36" s="31">
        <f t="shared" si="242"/>
        <v>0</v>
      </c>
      <c r="AZ36" s="31">
        <f t="shared" si="242"/>
        <v>0</v>
      </c>
      <c r="BA36" s="31">
        <f t="shared" si="242"/>
        <v>0</v>
      </c>
      <c r="BB36" s="31">
        <f t="shared" si="242"/>
        <v>0</v>
      </c>
      <c r="BC36" s="31">
        <f t="shared" si="242"/>
        <v>0</v>
      </c>
      <c r="BD36" s="31">
        <f t="shared" si="242"/>
        <v>0</v>
      </c>
      <c r="BE36" s="31">
        <f t="shared" si="242"/>
        <v>0</v>
      </c>
      <c r="BF36" s="31">
        <f t="shared" si="242"/>
        <v>0</v>
      </c>
      <c r="BG36" s="31">
        <f t="shared" si="242"/>
        <v>0</v>
      </c>
      <c r="BH36" s="31">
        <f t="shared" si="242"/>
        <v>0</v>
      </c>
      <c r="BI36" s="66">
        <f t="shared" si="242"/>
        <v>0</v>
      </c>
      <c r="BJ36" s="31">
        <f t="shared" si="242"/>
        <v>0</v>
      </c>
      <c r="BK36" s="31">
        <f t="shared" si="242"/>
        <v>0</v>
      </c>
      <c r="BL36" s="31">
        <f t="shared" si="242"/>
        <v>0</v>
      </c>
      <c r="BM36" s="31">
        <f t="shared" si="242"/>
        <v>0</v>
      </c>
      <c r="BN36" s="31">
        <f t="shared" si="242"/>
        <v>0</v>
      </c>
      <c r="BO36" s="31">
        <f t="shared" si="242"/>
        <v>0</v>
      </c>
      <c r="BP36" s="31">
        <f t="shared" si="242"/>
        <v>0</v>
      </c>
      <c r="BQ36" s="31">
        <f t="shared" si="242"/>
        <v>0</v>
      </c>
      <c r="BR36" s="31">
        <f t="shared" si="242"/>
        <v>0</v>
      </c>
      <c r="BS36" s="31">
        <f t="shared" si="242"/>
        <v>0</v>
      </c>
      <c r="BT36" s="31">
        <f t="shared" si="242"/>
        <v>0</v>
      </c>
      <c r="BU36" s="31"/>
      <c r="BV36" s="109"/>
      <c r="BW36" s="31">
        <f t="shared" ref="BW36:CT36" si="243">SUM(BW37:BW37)</f>
        <v>0</v>
      </c>
      <c r="BX36" s="31">
        <f t="shared" si="243"/>
        <v>0</v>
      </c>
      <c r="BY36" s="31">
        <f t="shared" si="243"/>
        <v>0</v>
      </c>
      <c r="BZ36" s="31" t="e">
        <f t="shared" si="243"/>
        <v>#REF!</v>
      </c>
      <c r="CA36" s="31">
        <f t="shared" si="243"/>
        <v>0</v>
      </c>
      <c r="CB36" s="31">
        <f t="shared" si="243"/>
        <v>0</v>
      </c>
      <c r="CC36" s="31">
        <f t="shared" si="243"/>
        <v>0</v>
      </c>
      <c r="CD36" s="31">
        <f t="shared" si="243"/>
        <v>0</v>
      </c>
      <c r="CE36" s="31">
        <f t="shared" si="243"/>
        <v>0</v>
      </c>
      <c r="CF36" s="31">
        <f t="shared" si="243"/>
        <v>0</v>
      </c>
      <c r="CG36" s="31">
        <f t="shared" si="243"/>
        <v>0</v>
      </c>
      <c r="CH36" s="31">
        <f t="shared" si="243"/>
        <v>0</v>
      </c>
      <c r="CI36" s="31">
        <f t="shared" si="243"/>
        <v>0</v>
      </c>
      <c r="CJ36" s="31">
        <f t="shared" si="243"/>
        <v>0</v>
      </c>
      <c r="CK36" s="31">
        <f t="shared" si="243"/>
        <v>0</v>
      </c>
      <c r="CL36" s="31">
        <f t="shared" si="243"/>
        <v>0</v>
      </c>
      <c r="CM36" s="31">
        <f t="shared" si="243"/>
        <v>0</v>
      </c>
      <c r="CN36" s="31">
        <f t="shared" si="243"/>
        <v>0</v>
      </c>
      <c r="CO36" s="31">
        <f t="shared" si="243"/>
        <v>0</v>
      </c>
      <c r="CP36" s="31">
        <f t="shared" si="243"/>
        <v>0</v>
      </c>
      <c r="CQ36" s="31">
        <f t="shared" si="243"/>
        <v>0</v>
      </c>
      <c r="CR36" s="31">
        <f t="shared" si="243"/>
        <v>0</v>
      </c>
      <c r="CS36" s="31">
        <f t="shared" si="243"/>
        <v>0</v>
      </c>
      <c r="CT36" s="31">
        <f t="shared" si="243"/>
        <v>0</v>
      </c>
      <c r="CU36" s="31"/>
      <c r="CV36" s="109"/>
      <c r="CW36" s="31">
        <f t="shared" ref="CW36:DT36" si="244">SUM(CW37:CW37)</f>
        <v>0</v>
      </c>
      <c r="CX36" s="31">
        <f t="shared" si="244"/>
        <v>0</v>
      </c>
      <c r="CY36" s="31">
        <f t="shared" si="244"/>
        <v>0</v>
      </c>
      <c r="CZ36" s="74">
        <f t="shared" si="244"/>
        <v>0</v>
      </c>
      <c r="DA36" s="66">
        <f t="shared" si="244"/>
        <v>0</v>
      </c>
      <c r="DB36" s="31">
        <f t="shared" si="244"/>
        <v>0</v>
      </c>
      <c r="DC36" s="31">
        <f t="shared" si="244"/>
        <v>33.145000000000003</v>
      </c>
      <c r="DD36" s="31">
        <f t="shared" si="244"/>
        <v>0.99103550000000007</v>
      </c>
      <c r="DE36" s="31">
        <f t="shared" si="244"/>
        <v>33.145000000000003</v>
      </c>
      <c r="DF36" s="31">
        <f t="shared" si="244"/>
        <v>0.99103550000000007</v>
      </c>
      <c r="DG36" s="31">
        <f t="shared" si="244"/>
        <v>33.145000000000003</v>
      </c>
      <c r="DH36" s="31">
        <f t="shared" si="244"/>
        <v>0.99103550000000007</v>
      </c>
      <c r="DI36" s="31">
        <f t="shared" si="244"/>
        <v>33.145000000000003</v>
      </c>
      <c r="DJ36" s="31">
        <f t="shared" si="244"/>
        <v>0.99103550000000007</v>
      </c>
      <c r="DK36" s="31">
        <f t="shared" si="244"/>
        <v>33.145000000000003</v>
      </c>
      <c r="DL36" s="31">
        <f t="shared" si="244"/>
        <v>0.99103550000000007</v>
      </c>
      <c r="DM36" s="31">
        <f t="shared" si="244"/>
        <v>33.145000000000003</v>
      </c>
      <c r="DN36" s="31">
        <f t="shared" si="244"/>
        <v>0.99103550000000007</v>
      </c>
      <c r="DO36" s="31">
        <f t="shared" si="244"/>
        <v>33.145000000000003</v>
      </c>
      <c r="DP36" s="31">
        <f t="shared" si="244"/>
        <v>0.99103550000000007</v>
      </c>
      <c r="DQ36" s="31">
        <f t="shared" si="244"/>
        <v>33.145000000000003</v>
      </c>
      <c r="DR36" s="31">
        <f t="shared" si="244"/>
        <v>0.99103550000000007</v>
      </c>
      <c r="DS36" s="31">
        <f t="shared" si="244"/>
        <v>33.145000000000003</v>
      </c>
      <c r="DT36" s="31">
        <f t="shared" si="244"/>
        <v>0.99103550000000007</v>
      </c>
      <c r="DU36" s="31"/>
      <c r="DV36" s="109"/>
      <c r="DW36" s="31">
        <f t="shared" ref="DW36:ET36" si="245">SUM(DW37:DW37)</f>
        <v>33.145000000000003</v>
      </c>
      <c r="DX36" s="31">
        <f t="shared" si="245"/>
        <v>0.99103550000000007</v>
      </c>
      <c r="DY36" s="31">
        <f t="shared" si="245"/>
        <v>33.145000000000003</v>
      </c>
      <c r="DZ36" s="31">
        <f t="shared" si="245"/>
        <v>0.99103550000000007</v>
      </c>
      <c r="EA36" s="31">
        <f t="shared" si="245"/>
        <v>33.145000000000003</v>
      </c>
      <c r="EB36" s="31">
        <f t="shared" si="245"/>
        <v>0.99103550000000007</v>
      </c>
      <c r="EC36" s="31">
        <f t="shared" si="245"/>
        <v>66.290000000000006</v>
      </c>
      <c r="ED36" s="31">
        <f t="shared" si="245"/>
        <v>2.0119015000000005</v>
      </c>
      <c r="EE36" s="31">
        <f t="shared" si="245"/>
        <v>66.290000000000006</v>
      </c>
      <c r="EF36" s="31">
        <f t="shared" si="245"/>
        <v>2.0119015000000005</v>
      </c>
      <c r="EG36" s="31">
        <f t="shared" si="245"/>
        <v>66.290000000000006</v>
      </c>
      <c r="EH36" s="31">
        <f t="shared" si="245"/>
        <v>2.0119015000000005</v>
      </c>
      <c r="EI36" s="31">
        <f t="shared" si="245"/>
        <v>66.290000000000006</v>
      </c>
      <c r="EJ36" s="31">
        <f t="shared" si="245"/>
        <v>2.0119015000000005</v>
      </c>
      <c r="EK36" s="31">
        <f t="shared" si="245"/>
        <v>66.290000000000006</v>
      </c>
      <c r="EL36" s="31">
        <f t="shared" si="245"/>
        <v>2.0119015000000005</v>
      </c>
      <c r="EM36" s="31">
        <f t="shared" si="245"/>
        <v>66.290000000000006</v>
      </c>
      <c r="EN36" s="31">
        <f t="shared" si="245"/>
        <v>2.0119015000000005</v>
      </c>
      <c r="EO36" s="31">
        <f t="shared" si="245"/>
        <v>66.290000000000006</v>
      </c>
      <c r="EP36" s="31">
        <f t="shared" si="245"/>
        <v>2.0119015000000005</v>
      </c>
      <c r="EQ36" s="31">
        <f t="shared" si="245"/>
        <v>66.290000000000006</v>
      </c>
      <c r="ER36" s="31">
        <f t="shared" si="245"/>
        <v>2.0119015000000005</v>
      </c>
      <c r="ES36" s="31">
        <f t="shared" si="245"/>
        <v>66.290000000000006</v>
      </c>
      <c r="ET36" s="31">
        <f t="shared" si="245"/>
        <v>2.0119015000000005</v>
      </c>
      <c r="EU36" s="31"/>
      <c r="EV36" s="109"/>
      <c r="EW36" s="31">
        <f t="shared" ref="EW36:FT36" si="246">SUM(EW37:EW37)</f>
        <v>66.290000000000006</v>
      </c>
      <c r="EX36" s="31">
        <f t="shared" si="246"/>
        <v>2.0119015000000005</v>
      </c>
      <c r="EY36" s="31">
        <f t="shared" si="246"/>
        <v>66.290000000000006</v>
      </c>
      <c r="EZ36" s="31">
        <f t="shared" si="246"/>
        <v>2.0119015000000005</v>
      </c>
      <c r="FA36" s="31">
        <f t="shared" si="246"/>
        <v>66.290000000000006</v>
      </c>
      <c r="FB36" s="31">
        <f t="shared" si="246"/>
        <v>2.0119015000000005</v>
      </c>
      <c r="FC36" s="31">
        <f t="shared" si="246"/>
        <v>33.145000000000003</v>
      </c>
      <c r="FD36" s="31">
        <f t="shared" si="246"/>
        <v>1.0211974500000001</v>
      </c>
      <c r="FE36" s="31">
        <f t="shared" si="246"/>
        <v>33.145000000000003</v>
      </c>
      <c r="FF36" s="31">
        <f t="shared" si="246"/>
        <v>1.0211974500000001</v>
      </c>
      <c r="FG36" s="31">
        <f t="shared" si="246"/>
        <v>33.145000000000003</v>
      </c>
      <c r="FH36" s="31">
        <f t="shared" si="246"/>
        <v>1.0211974500000001</v>
      </c>
      <c r="FI36" s="31">
        <f t="shared" si="246"/>
        <v>33.145000000000003</v>
      </c>
      <c r="FJ36" s="31">
        <f t="shared" si="246"/>
        <v>1.0211974500000001</v>
      </c>
      <c r="FK36" s="31">
        <f t="shared" si="246"/>
        <v>33.145000000000003</v>
      </c>
      <c r="FL36" s="31">
        <f t="shared" si="246"/>
        <v>1.0211974500000001</v>
      </c>
      <c r="FM36" s="31">
        <f t="shared" si="246"/>
        <v>33.145000000000003</v>
      </c>
      <c r="FN36" s="31">
        <f t="shared" si="246"/>
        <v>1.0211974500000001</v>
      </c>
      <c r="FO36" s="31">
        <f t="shared" si="246"/>
        <v>33.145000000000003</v>
      </c>
      <c r="FP36" s="31">
        <f t="shared" si="246"/>
        <v>1.0211974500000001</v>
      </c>
      <c r="FQ36" s="31">
        <f t="shared" si="246"/>
        <v>33.145000000000003</v>
      </c>
      <c r="FR36" s="31">
        <f t="shared" si="246"/>
        <v>1.0211974500000001</v>
      </c>
      <c r="FS36" s="31">
        <f t="shared" si="246"/>
        <v>33.145000000000003</v>
      </c>
      <c r="FT36" s="31">
        <f t="shared" si="246"/>
        <v>1.0211974500000001</v>
      </c>
      <c r="FU36" s="31"/>
      <c r="FV36" s="109"/>
      <c r="FW36" s="31">
        <f t="shared" ref="FW36:GT36" si="247">SUM(FW37:FW37)</f>
        <v>33.145000000000003</v>
      </c>
      <c r="FX36" s="31">
        <f t="shared" si="247"/>
        <v>1.0211974500000001</v>
      </c>
      <c r="FY36" s="31">
        <f t="shared" si="247"/>
        <v>33.145000000000003</v>
      </c>
      <c r="FZ36" s="31">
        <f t="shared" si="247"/>
        <v>1.0211974500000001</v>
      </c>
      <c r="GA36" s="31">
        <f t="shared" si="247"/>
        <v>33.145000000000003</v>
      </c>
      <c r="GB36" s="74">
        <f t="shared" si="247"/>
        <v>1.0211974500000001</v>
      </c>
      <c r="GC36" s="66">
        <f t="shared" si="247"/>
        <v>0</v>
      </c>
      <c r="GD36" s="31">
        <f t="shared" si="247"/>
        <v>0</v>
      </c>
      <c r="GE36" s="31">
        <f t="shared" si="247"/>
        <v>0</v>
      </c>
      <c r="GF36" s="31">
        <f t="shared" si="247"/>
        <v>0</v>
      </c>
      <c r="GG36" s="31">
        <f t="shared" si="247"/>
        <v>0</v>
      </c>
      <c r="GH36" s="31">
        <f t="shared" si="247"/>
        <v>0</v>
      </c>
      <c r="GI36" s="31">
        <f t="shared" si="247"/>
        <v>0</v>
      </c>
      <c r="GJ36" s="31">
        <f t="shared" si="247"/>
        <v>0</v>
      </c>
      <c r="GK36" s="31">
        <f t="shared" si="247"/>
        <v>0</v>
      </c>
      <c r="GL36" s="31">
        <f t="shared" si="247"/>
        <v>0</v>
      </c>
      <c r="GM36" s="31">
        <f t="shared" si="247"/>
        <v>0</v>
      </c>
      <c r="GN36" s="31">
        <f t="shared" si="247"/>
        <v>0</v>
      </c>
      <c r="GO36" s="31">
        <f t="shared" si="247"/>
        <v>0</v>
      </c>
      <c r="GP36" s="31">
        <f t="shared" si="247"/>
        <v>0</v>
      </c>
      <c r="GQ36" s="31">
        <f t="shared" si="247"/>
        <v>0</v>
      </c>
      <c r="GR36" s="31">
        <f t="shared" si="247"/>
        <v>0</v>
      </c>
      <c r="GS36" s="31">
        <f t="shared" si="247"/>
        <v>0</v>
      </c>
      <c r="GT36" s="31">
        <f t="shared" si="247"/>
        <v>0</v>
      </c>
      <c r="GU36" s="31"/>
      <c r="GV36" s="109"/>
      <c r="GW36" s="31">
        <f t="shared" ref="GW36:HL36" si="248">SUM(GW37:GW37)</f>
        <v>0</v>
      </c>
      <c r="GX36" s="31">
        <f t="shared" si="248"/>
        <v>0</v>
      </c>
      <c r="GY36" s="31">
        <f t="shared" si="248"/>
        <v>0</v>
      </c>
      <c r="GZ36" s="31">
        <f t="shared" si="248"/>
        <v>0</v>
      </c>
      <c r="HA36" s="31">
        <f t="shared" si="248"/>
        <v>0</v>
      </c>
      <c r="HB36" s="31">
        <f t="shared" si="248"/>
        <v>0</v>
      </c>
      <c r="HC36" s="31">
        <f t="shared" si="248"/>
        <v>0</v>
      </c>
      <c r="HD36" s="31">
        <f t="shared" si="248"/>
        <v>0</v>
      </c>
      <c r="HE36" s="31">
        <f t="shared" si="248"/>
        <v>0</v>
      </c>
      <c r="HF36" s="31">
        <f t="shared" si="248"/>
        <v>0</v>
      </c>
      <c r="HG36" s="31">
        <f t="shared" si="248"/>
        <v>0</v>
      </c>
      <c r="HH36" s="31">
        <f t="shared" si="248"/>
        <v>0</v>
      </c>
      <c r="HI36" s="31">
        <f t="shared" si="248"/>
        <v>0</v>
      </c>
      <c r="HJ36" s="31">
        <f t="shared" si="248"/>
        <v>0</v>
      </c>
      <c r="HK36" s="31">
        <f t="shared" si="248"/>
        <v>0</v>
      </c>
      <c r="HL36" s="31">
        <f t="shared" si="248"/>
        <v>0</v>
      </c>
      <c r="HM36" s="31"/>
      <c r="HN36" s="109"/>
      <c r="HO36" s="60">
        <f>SUM(AE36,AG36,AI36,AK36,AM36,AO36,AQ36,AS36,AW36,AY36,BA36,BC36,BE36,BG36,BI36,BK36,BM36,BO36,BQ36,BS36,BW36,BY36,CA36,CC36,CE36,CG36,CI36,CK36,CM36,CO36,CQ36,CS36,CW36,CY36,DA36,DC36,DE36,DG36,DI36,DK36,DM36,DO36,DQ36,DS36,DW36,DY36,EA36,EC36,EE36,EG36,EI36,EK36,EM36,EO36,EQ36,ES36,EW36,EY36,FA36,FC36,FE36,FG36,FI36,FK36,FM36,FO36,FQ36,FS36,FW36,FY36,GA36,GC36,GE36,GG38,GG38,GG36,GI36,GK36,GM36,GO36,GQ36,GS36,GW36,GY36,HA36,HC36,HE36,HG36,HI36,HK36,AC36,AA36,Y36,W36,S36,Q36,O36,M36,K36,I36,G36,E36)</f>
        <v>1882.6359999999993</v>
      </c>
      <c r="HP36" s="61" t="e">
        <f>SUM(AF36,AH36,AJ36,AL36,AN36,AP36,AR36,AT36,AX36,AZ36,BB36,BD36,BF36,BH36,BJ36,BL36,BN36,BP36,BR36,BT36,BX36,BZ36,CB36,CD36,CF36,CH36,CJ36,CL36,CN36,CP36,CR36,CT36,CX36,CZ36,DB36,DD36,DF36,DH36,DJ36,DL36,DN36,DP36,DR36,DT36,DX36,DZ36,EB36,ED36,EF36,EH36,EJ36,EL36,EN36,EP36,ER36,ET36,EX36,EZ36,FB36,FD36,FF36,FH36,FJ36,FL36,FN36,FP36,FR36,FT36,FX36,FZ36,GB36,GD36,GF36,GH38,GH38,GH36,GJ36,GL36,GN36,GP36,GR36,GT36,GX36,GZ36,HB36,HD36,HF36,HH36,HJ36,HL36,AD36,AB36,Z36,X36,T36,R36,P36,N36,L36,J36,H36,F36)</f>
        <v>#REF!</v>
      </c>
      <c r="HQ36" s="34">
        <f>SUM(HQ37:HQ37)</f>
        <v>37.985624999999999</v>
      </c>
      <c r="HT36" s="32"/>
      <c r="HU36" s="33"/>
      <c r="HV36" s="33"/>
      <c r="HW36" s="33"/>
      <c r="HX36" s="33"/>
      <c r="HY36" s="33"/>
      <c r="HZ36" s="33"/>
      <c r="IA36" s="33"/>
      <c r="IB36" s="33"/>
      <c r="IC36" s="33"/>
      <c r="ID36" s="33"/>
    </row>
    <row r="37" spans="1:238" ht="15.75" thickBot="1">
      <c r="A37" s="19"/>
      <c r="B37" s="2" t="s">
        <v>115</v>
      </c>
      <c r="C37" s="2"/>
      <c r="D37" s="109">
        <f>SUM(E37,G37,I37,K37,M37,O37,Q37,S37)/132.58/12</f>
        <v>0</v>
      </c>
      <c r="E37" s="54"/>
      <c r="F37" s="1">
        <f>E37*HU12</f>
        <v>0</v>
      </c>
      <c r="G37" s="54"/>
      <c r="H37" s="1">
        <f>G37*HU12</f>
        <v>0</v>
      </c>
      <c r="I37" s="54"/>
      <c r="J37" s="1">
        <f>I37*HU12</f>
        <v>0</v>
      </c>
      <c r="K37" s="54">
        <v>0</v>
      </c>
      <c r="L37" s="1">
        <f>K37*HU13</f>
        <v>0</v>
      </c>
      <c r="M37" s="54">
        <v>0</v>
      </c>
      <c r="N37" s="1">
        <f>M37*HU13</f>
        <v>0</v>
      </c>
      <c r="O37" s="54">
        <v>0</v>
      </c>
      <c r="P37" s="1">
        <f>O37*HU13</f>
        <v>0</v>
      </c>
      <c r="Q37" s="54">
        <v>0</v>
      </c>
      <c r="R37" s="1">
        <f>Q37*HU13</f>
        <v>0</v>
      </c>
      <c r="S37" s="54">
        <v>0</v>
      </c>
      <c r="T37" s="1">
        <f>S37*HU13</f>
        <v>0</v>
      </c>
      <c r="U37" s="54">
        <f>HV26*D37</f>
        <v>0</v>
      </c>
      <c r="V37" s="109">
        <f t="shared" si="204"/>
        <v>0</v>
      </c>
      <c r="W37" s="54">
        <v>0</v>
      </c>
      <c r="X37" s="1">
        <f>W37*HU13</f>
        <v>0</v>
      </c>
      <c r="Y37" s="54">
        <v>0</v>
      </c>
      <c r="Z37" s="1">
        <f>Y37*HU13</f>
        <v>0</v>
      </c>
      <c r="AA37" s="54"/>
      <c r="AB37" s="1">
        <f>AA37*HU13</f>
        <v>0</v>
      </c>
      <c r="AC37" s="54">
        <v>0</v>
      </c>
      <c r="AD37" s="54">
        <v>2.01058</v>
      </c>
      <c r="AE37" s="63">
        <v>0</v>
      </c>
      <c r="AF37" s="54">
        <f>AE37*HU18</f>
        <v>0</v>
      </c>
      <c r="AG37" s="2"/>
      <c r="AH37" s="73">
        <f>AG37*HU13</f>
        <v>0</v>
      </c>
      <c r="AI37" s="67"/>
      <c r="AJ37" s="35">
        <f>AI37*HU13</f>
        <v>0</v>
      </c>
      <c r="AK37" s="2"/>
      <c r="AL37" s="2">
        <f>AK37*HU13</f>
        <v>0</v>
      </c>
      <c r="AM37" s="2"/>
      <c r="AN37" s="2">
        <f>AM37*HU13</f>
        <v>0</v>
      </c>
      <c r="AO37" s="2"/>
      <c r="AP37" s="2">
        <f>AO37*HU13</f>
        <v>0</v>
      </c>
      <c r="AQ37" s="2"/>
      <c r="AR37" s="2">
        <f>AQ37*HU13</f>
        <v>0</v>
      </c>
      <c r="AS37" s="2"/>
      <c r="AT37" s="2">
        <f>AS37*HU13</f>
        <v>0</v>
      </c>
      <c r="AU37" s="2">
        <f>V37*HV26</f>
        <v>0</v>
      </c>
      <c r="AV37" s="109">
        <f t="shared" si="205"/>
        <v>0</v>
      </c>
      <c r="AW37" s="2"/>
      <c r="AX37" s="2">
        <f>AW37*HU13</f>
        <v>0</v>
      </c>
      <c r="AY37" s="2"/>
      <c r="AZ37" s="2">
        <f>AY37*HU13</f>
        <v>0</v>
      </c>
      <c r="BA37" s="2"/>
      <c r="BB37" s="2">
        <f>BA37*HU13</f>
        <v>0</v>
      </c>
      <c r="BC37" s="2"/>
      <c r="BD37" s="2">
        <f>BC37*HV13</f>
        <v>0</v>
      </c>
      <c r="BE37" s="2"/>
      <c r="BF37" s="2">
        <f>BE37*HV13</f>
        <v>0</v>
      </c>
      <c r="BG37" s="2"/>
      <c r="BH37" s="2">
        <f>BG37*HV13</f>
        <v>0</v>
      </c>
      <c r="BI37" s="67"/>
      <c r="BJ37" s="2">
        <f>BI37*HV13</f>
        <v>0</v>
      </c>
      <c r="BK37" s="2"/>
      <c r="BL37" s="2">
        <f>BK37*HV13</f>
        <v>0</v>
      </c>
      <c r="BM37" s="2"/>
      <c r="BN37" s="2">
        <f>BM37*HV13</f>
        <v>0</v>
      </c>
      <c r="BO37" s="2"/>
      <c r="BP37" s="2">
        <f>BO37*HV13</f>
        <v>0</v>
      </c>
      <c r="BQ37" s="2"/>
      <c r="BR37" s="2">
        <f>BQ37*HV13</f>
        <v>0</v>
      </c>
      <c r="BS37" s="2"/>
      <c r="BT37" s="2">
        <f>BS37*HV13</f>
        <v>0</v>
      </c>
      <c r="BU37" s="2">
        <f>AV37*HX26</f>
        <v>0</v>
      </c>
      <c r="BV37" s="109">
        <f t="shared" si="206"/>
        <v>0</v>
      </c>
      <c r="BW37" s="2"/>
      <c r="BX37" s="2">
        <f>BW37*HV13</f>
        <v>0</v>
      </c>
      <c r="BY37" s="2"/>
      <c r="BZ37" s="2" t="e">
        <f>BY37*#REF!</f>
        <v>#REF!</v>
      </c>
      <c r="CA37" s="2"/>
      <c r="CB37" s="2">
        <f>CA37*HV13</f>
        <v>0</v>
      </c>
      <c r="CC37" s="2"/>
      <c r="CD37" s="2">
        <f>CC37*HW13</f>
        <v>0</v>
      </c>
      <c r="CE37" s="2"/>
      <c r="CF37" s="2">
        <f>CE37*HW13</f>
        <v>0</v>
      </c>
      <c r="CG37" s="2"/>
      <c r="CH37" s="2">
        <f>CG37*HW13</f>
        <v>0</v>
      </c>
      <c r="CI37" s="2"/>
      <c r="CJ37" s="2">
        <f>CI37*HW13</f>
        <v>0</v>
      </c>
      <c r="CK37" s="2"/>
      <c r="CL37" s="2">
        <f>CK37*HW13</f>
        <v>0</v>
      </c>
      <c r="CM37" s="2"/>
      <c r="CN37" s="2">
        <f>CM37*HW13</f>
        <v>0</v>
      </c>
      <c r="CO37" s="2"/>
      <c r="CP37" s="2">
        <f>CO37*HW13</f>
        <v>0</v>
      </c>
      <c r="CQ37" s="2"/>
      <c r="CR37" s="2">
        <f>CQ37*HW13</f>
        <v>0</v>
      </c>
      <c r="CS37" s="2"/>
      <c r="CT37" s="2">
        <f>CS37*HW13</f>
        <v>0</v>
      </c>
      <c r="CU37" s="2">
        <f>BV37*HY26</f>
        <v>0</v>
      </c>
      <c r="CV37" s="109">
        <f t="shared" si="207"/>
        <v>0.1875</v>
      </c>
      <c r="CW37" s="2"/>
      <c r="CX37" s="2">
        <f>CW37*HW13</f>
        <v>0</v>
      </c>
      <c r="CY37" s="2"/>
      <c r="CZ37" s="77">
        <f>CY37*HW13</f>
        <v>0</v>
      </c>
      <c r="DA37" s="67"/>
      <c r="DB37" s="2">
        <f>DA37*HW13</f>
        <v>0</v>
      </c>
      <c r="DC37" s="2">
        <f>132.58*0.25</f>
        <v>33.145000000000003</v>
      </c>
      <c r="DD37" s="2">
        <f>DC37*HX13</f>
        <v>0.99103550000000007</v>
      </c>
      <c r="DE37" s="2">
        <f>132.58*0.25</f>
        <v>33.145000000000003</v>
      </c>
      <c r="DF37" s="2">
        <f>DE37*HX13</f>
        <v>0.99103550000000007</v>
      </c>
      <c r="DG37" s="2">
        <f>132.58*0.25</f>
        <v>33.145000000000003</v>
      </c>
      <c r="DH37" s="2">
        <f>DG37*HX13</f>
        <v>0.99103550000000007</v>
      </c>
      <c r="DI37" s="2">
        <f>132.58*0.25</f>
        <v>33.145000000000003</v>
      </c>
      <c r="DJ37" s="2">
        <f>DI37*HX13</f>
        <v>0.99103550000000007</v>
      </c>
      <c r="DK37" s="2">
        <f>132.58*0.25</f>
        <v>33.145000000000003</v>
      </c>
      <c r="DL37" s="2">
        <f>DK37*HX13</f>
        <v>0.99103550000000007</v>
      </c>
      <c r="DM37" s="2">
        <f>132.58*0.25</f>
        <v>33.145000000000003</v>
      </c>
      <c r="DN37" s="2">
        <f>DM37*HX13</f>
        <v>0.99103550000000007</v>
      </c>
      <c r="DO37" s="2">
        <f>132.58*0.25</f>
        <v>33.145000000000003</v>
      </c>
      <c r="DP37" s="2">
        <f>DO37*HX13</f>
        <v>0.99103550000000007</v>
      </c>
      <c r="DQ37" s="2">
        <f>132.58*0.25</f>
        <v>33.145000000000003</v>
      </c>
      <c r="DR37" s="2">
        <f>DQ37*HX13</f>
        <v>0.99103550000000007</v>
      </c>
      <c r="DS37" s="2">
        <f>132.58*0.25</f>
        <v>33.145000000000003</v>
      </c>
      <c r="DT37" s="2">
        <f>DS37*HX13</f>
        <v>0.99103550000000007</v>
      </c>
      <c r="DU37" s="2">
        <f>CV37*HZ26</f>
        <v>7.0824375000000011</v>
      </c>
      <c r="DV37" s="109">
        <f t="shared" si="208"/>
        <v>0.4375</v>
      </c>
      <c r="DW37" s="2">
        <f>132.58*0.25</f>
        <v>33.145000000000003</v>
      </c>
      <c r="DX37" s="2">
        <f>DW37*HX13</f>
        <v>0.99103550000000007</v>
      </c>
      <c r="DY37" s="2">
        <f>132.58*0.25</f>
        <v>33.145000000000003</v>
      </c>
      <c r="DZ37" s="2">
        <f>DY37*HX13</f>
        <v>0.99103550000000007</v>
      </c>
      <c r="EA37" s="2">
        <f>132.58*0.25</f>
        <v>33.145000000000003</v>
      </c>
      <c r="EB37" s="2">
        <f>EA37*HX13</f>
        <v>0.99103550000000007</v>
      </c>
      <c r="EC37" s="2">
        <v>66.290000000000006</v>
      </c>
      <c r="ED37" s="2">
        <f>EC37*HY13</f>
        <v>2.0119015000000005</v>
      </c>
      <c r="EE37" s="2">
        <f>132.58/2</f>
        <v>66.290000000000006</v>
      </c>
      <c r="EF37" s="2">
        <f>EE37*HY13</f>
        <v>2.0119015000000005</v>
      </c>
      <c r="EG37" s="2">
        <f>132.58/2</f>
        <v>66.290000000000006</v>
      </c>
      <c r="EH37" s="2">
        <f>EG37*HY13</f>
        <v>2.0119015000000005</v>
      </c>
      <c r="EI37" s="2">
        <f>132.58/2</f>
        <v>66.290000000000006</v>
      </c>
      <c r="EJ37" s="2">
        <f>EI37*HY13</f>
        <v>2.0119015000000005</v>
      </c>
      <c r="EK37" s="2">
        <f>132.58/2</f>
        <v>66.290000000000006</v>
      </c>
      <c r="EL37" s="2">
        <f>EK37*HY13</f>
        <v>2.0119015000000005</v>
      </c>
      <c r="EM37" s="2">
        <f>132.58/2</f>
        <v>66.290000000000006</v>
      </c>
      <c r="EN37" s="2">
        <f>EM37*HY13</f>
        <v>2.0119015000000005</v>
      </c>
      <c r="EO37" s="2">
        <f>132.58/2</f>
        <v>66.290000000000006</v>
      </c>
      <c r="EP37" s="2">
        <f>EO37*HY13</f>
        <v>2.0119015000000005</v>
      </c>
      <c r="EQ37" s="2">
        <f>132.58/2</f>
        <v>66.290000000000006</v>
      </c>
      <c r="ER37" s="2">
        <f>EQ37*HY13</f>
        <v>2.0119015000000005</v>
      </c>
      <c r="ES37" s="2">
        <f>132.58/2</f>
        <v>66.290000000000006</v>
      </c>
      <c r="ET37" s="2">
        <f>ES37*HY13</f>
        <v>2.0119015000000005</v>
      </c>
      <c r="EU37" s="2">
        <f>DV37*HZ26</f>
        <v>16.5256875</v>
      </c>
      <c r="EV37" s="109">
        <f t="shared" si="209"/>
        <v>0.31249999999999989</v>
      </c>
      <c r="EW37" s="2">
        <f>132.58/2</f>
        <v>66.290000000000006</v>
      </c>
      <c r="EX37" s="2">
        <f>EW37*HY13</f>
        <v>2.0119015000000005</v>
      </c>
      <c r="EY37" s="2">
        <f>132.58/2</f>
        <v>66.290000000000006</v>
      </c>
      <c r="EZ37" s="2">
        <f>EY37*HY13</f>
        <v>2.0119015000000005</v>
      </c>
      <c r="FA37" s="2">
        <f>132.58/2</f>
        <v>66.290000000000006</v>
      </c>
      <c r="FB37" s="2">
        <f>FA37*HY13</f>
        <v>2.0119015000000005</v>
      </c>
      <c r="FC37" s="2">
        <f>132.58*0.25</f>
        <v>33.145000000000003</v>
      </c>
      <c r="FD37" s="2">
        <f>FC37*HZ13</f>
        <v>1.0211974500000001</v>
      </c>
      <c r="FE37" s="2">
        <f>132.58*0.25</f>
        <v>33.145000000000003</v>
      </c>
      <c r="FF37" s="2">
        <f>FE37*HZ13</f>
        <v>1.0211974500000001</v>
      </c>
      <c r="FG37" s="2">
        <f>132.58*0.25</f>
        <v>33.145000000000003</v>
      </c>
      <c r="FH37" s="2">
        <f>FG37*HZ13</f>
        <v>1.0211974500000001</v>
      </c>
      <c r="FI37" s="2">
        <f>132.58*0.25</f>
        <v>33.145000000000003</v>
      </c>
      <c r="FJ37" s="2">
        <f>FI37*HZ13</f>
        <v>1.0211974500000001</v>
      </c>
      <c r="FK37" s="2">
        <f>132.58*0.25</f>
        <v>33.145000000000003</v>
      </c>
      <c r="FL37" s="2">
        <f>FK37*HZ13</f>
        <v>1.0211974500000001</v>
      </c>
      <c r="FM37" s="2">
        <f>132.58*0.25</f>
        <v>33.145000000000003</v>
      </c>
      <c r="FN37" s="2">
        <f>FM37*HZ13</f>
        <v>1.0211974500000001</v>
      </c>
      <c r="FO37" s="2">
        <f>132.58*0.25</f>
        <v>33.145000000000003</v>
      </c>
      <c r="FP37" s="2">
        <f>FO37*HZ13</f>
        <v>1.0211974500000001</v>
      </c>
      <c r="FQ37" s="2">
        <f>132.58*0.25</f>
        <v>33.145000000000003</v>
      </c>
      <c r="FR37" s="2">
        <f>FQ37*HZ13</f>
        <v>1.0211974500000001</v>
      </c>
      <c r="FS37" s="2">
        <f>132.58*0.25</f>
        <v>33.145000000000003</v>
      </c>
      <c r="FT37" s="2">
        <f>FS37*HZ13</f>
        <v>1.0211974500000001</v>
      </c>
      <c r="FU37" s="2">
        <f>EV37*IA26</f>
        <v>11.981249999999998</v>
      </c>
      <c r="FV37" s="109">
        <f t="shared" si="210"/>
        <v>6.25E-2</v>
      </c>
      <c r="FW37" s="2">
        <f>132.58*0.25</f>
        <v>33.145000000000003</v>
      </c>
      <c r="FX37" s="2">
        <f>FW37*HZ13</f>
        <v>1.0211974500000001</v>
      </c>
      <c r="FY37" s="2">
        <f>132.58*0.25</f>
        <v>33.145000000000003</v>
      </c>
      <c r="FZ37" s="2">
        <f>FY37*HZ13</f>
        <v>1.0211974500000001</v>
      </c>
      <c r="GA37" s="2">
        <f>132.58*0.25</f>
        <v>33.145000000000003</v>
      </c>
      <c r="GB37" s="77">
        <f>GA37*HZ13</f>
        <v>1.0211974500000001</v>
      </c>
      <c r="GC37" s="67"/>
      <c r="GD37" s="2">
        <f>GC37*IA13</f>
        <v>0</v>
      </c>
      <c r="GE37" s="2"/>
      <c r="GF37" s="2">
        <f>GE37*IA13</f>
        <v>0</v>
      </c>
      <c r="GG37" s="2"/>
      <c r="GH37" s="2">
        <f>GG37*IA13</f>
        <v>0</v>
      </c>
      <c r="GI37" s="2"/>
      <c r="GJ37" s="2">
        <f>GI37*IA13</f>
        <v>0</v>
      </c>
      <c r="GK37" s="2"/>
      <c r="GL37" s="2">
        <f>GK37*IA13</f>
        <v>0</v>
      </c>
      <c r="GM37" s="2"/>
      <c r="GN37" s="2">
        <f>GM37*IA13</f>
        <v>0</v>
      </c>
      <c r="GO37" s="2"/>
      <c r="GP37" s="2">
        <f>GO37*IA13</f>
        <v>0</v>
      </c>
      <c r="GQ37" s="2"/>
      <c r="GR37" s="2">
        <f>GQ37*IA13</f>
        <v>0</v>
      </c>
      <c r="GS37" s="2"/>
      <c r="GT37" s="2">
        <f>GS37*IA13</f>
        <v>0</v>
      </c>
      <c r="GU37" s="2">
        <f>FV37*IA26</f>
        <v>2.3962500000000002</v>
      </c>
      <c r="GV37" s="109">
        <f t="shared" si="211"/>
        <v>0</v>
      </c>
      <c r="GW37" s="2"/>
      <c r="GX37" s="2">
        <f>GW37*IA13</f>
        <v>0</v>
      </c>
      <c r="GY37" s="2"/>
      <c r="GZ37" s="2">
        <f>GY37*IA13</f>
        <v>0</v>
      </c>
      <c r="HA37" s="2"/>
      <c r="HB37" s="2">
        <f>HA37*IA13</f>
        <v>0</v>
      </c>
      <c r="HC37" s="2"/>
      <c r="HD37" s="2">
        <f>HC37*IB13</f>
        <v>0</v>
      </c>
      <c r="HE37" s="2"/>
      <c r="HF37" s="2">
        <f>HE37*IB13</f>
        <v>0</v>
      </c>
      <c r="HG37" s="2"/>
      <c r="HH37" s="2">
        <f>HG37*IB13</f>
        <v>0</v>
      </c>
      <c r="HI37" s="2"/>
      <c r="HJ37" s="2">
        <f>HI37*IB13</f>
        <v>0</v>
      </c>
      <c r="HK37" s="2"/>
      <c r="HL37" s="2">
        <f>HK37*IB13</f>
        <v>0</v>
      </c>
      <c r="HM37" s="2">
        <f>GV37*IA26</f>
        <v>0</v>
      </c>
      <c r="HN37" s="109">
        <f>SUM(GV37,FV37,EV37,DV37,CV37,BV37,AV37,V37,D37)</f>
        <v>0.99999999999999989</v>
      </c>
      <c r="HO37" s="60" t="e">
        <f>SUM(AE37,AG37,AI37,AK37,AM37,AO37,AQ37,AS37,AW37,AY37,BA37,BC37,BE37,BG37,BI37,BK37,BM37,BO37,BQ37,BS37,BW37,BY37,CA37,CC37,CE37,CG37,CI37,CK37,CM37,CO37,CQ37,CS37,CW37,CY37,DA37,DC37,DE37,DG37,DI37,DK37,DM37,DO37,DQ37,DS37,DW37,DY37,EA37,EC37,EE37,EG37,EI37,EK37,EM37,EO37,EQ37,ES37,EW37,EY37,FA37,FC37,FE37,FG37,FI37,FK37,FM37,FO37,FQ37,FS37,FW37,FY37,GA37,GC37,GE37,#REF!,#REF!,GG37,GI37,GK37,GM37,GO37,GQ37,GS37,GW37,GY37,HA37,HC37,HE37,HG37,HI37,HK37,AC37,AA37,Y37,W37,S37,Q37,O37,M37,K37,I37,G37,E37)</f>
        <v>#REF!</v>
      </c>
      <c r="HP37" s="61" t="e">
        <f>SUM(AF37,AH37,AJ37,AL37,AN37,AP37,AR37,AT37,AX37,AZ37,BB37,BD37,BF37,BH37,BJ37,BL37,BN37,BP37,BR37,BT37,BX37,BZ37,CB37,CD37,CF37,CH37,CJ37,CL37,CN37,CP37,CR37,CT37,CX37,CZ37,DB37,DD37,DF37,DH37,DJ37,DL37,DN37,DP37,DR37,DT37,DX37,DZ37,EB37,ED37,EF37,EH37,EJ37,EL37,EN37,EP37,ER37,ET37,EX37,EZ37,FB37,FD37,FF37,FH37,FJ37,FL37,FN37,FP37,FR37,FT37,FX37,FZ37,GB37,GD37,GF37,#REF!,#REF!,GH37,GJ37,GL37,GN37,GP37,GR37,GT37,GX37,GZ37,HB37,HD37,HF37,HH37,HJ37,HL37,AD37,AB37,Z37,X37,T37,R37,P37,N37,L37,J37,H37,F37)</f>
        <v>#REF!</v>
      </c>
      <c r="HQ37" s="34">
        <f t="shared" si="212"/>
        <v>37.985624999999999</v>
      </c>
      <c r="HT37" s="24"/>
      <c r="HU37" s="29"/>
      <c r="HV37" s="29"/>
      <c r="HW37" s="29"/>
      <c r="HX37" s="29"/>
      <c r="HY37" s="29"/>
      <c r="HZ37" s="29"/>
      <c r="IA37" s="29"/>
      <c r="IB37" s="29"/>
      <c r="IC37" s="29"/>
      <c r="ID37" s="29"/>
    </row>
    <row r="38" spans="1:238" s="23" customFormat="1" ht="43.5" thickBot="1">
      <c r="A38" s="30"/>
      <c r="B38" s="31" t="s">
        <v>45</v>
      </c>
      <c r="C38" s="31">
        <v>233</v>
      </c>
      <c r="D38" s="109"/>
      <c r="E38" s="53">
        <f t="shared" ref="E38:T38" si="249">SUM(E39:E40)</f>
        <v>0</v>
      </c>
      <c r="F38" s="53">
        <f t="shared" si="249"/>
        <v>0</v>
      </c>
      <c r="G38" s="53">
        <f t="shared" si="249"/>
        <v>0</v>
      </c>
      <c r="H38" s="53">
        <f t="shared" si="249"/>
        <v>0</v>
      </c>
      <c r="I38" s="53">
        <f t="shared" si="249"/>
        <v>0</v>
      </c>
      <c r="J38" s="53">
        <f t="shared" si="249"/>
        <v>0</v>
      </c>
      <c r="K38" s="53">
        <f t="shared" si="249"/>
        <v>0</v>
      </c>
      <c r="L38" s="53">
        <f t="shared" si="249"/>
        <v>0</v>
      </c>
      <c r="M38" s="53">
        <f t="shared" si="249"/>
        <v>0</v>
      </c>
      <c r="N38" s="53">
        <f t="shared" si="249"/>
        <v>0</v>
      </c>
      <c r="O38" s="53">
        <f t="shared" si="249"/>
        <v>10</v>
      </c>
      <c r="P38" s="53">
        <f t="shared" si="249"/>
        <v>0.44869999999999999</v>
      </c>
      <c r="Q38" s="53">
        <f t="shared" si="249"/>
        <v>10</v>
      </c>
      <c r="R38" s="53">
        <f t="shared" si="249"/>
        <v>0.44869999999999999</v>
      </c>
      <c r="S38" s="53">
        <f t="shared" si="249"/>
        <v>10</v>
      </c>
      <c r="T38" s="53">
        <f t="shared" si="249"/>
        <v>0.44869999999999999</v>
      </c>
      <c r="U38" s="53"/>
      <c r="V38" s="109"/>
      <c r="W38" s="53">
        <f t="shared" ref="W38:AT38" si="250">SUM(W39:W40)</f>
        <v>10</v>
      </c>
      <c r="X38" s="53">
        <f t="shared" si="250"/>
        <v>0.44869999999999999</v>
      </c>
      <c r="Y38" s="53">
        <f t="shared" si="250"/>
        <v>10</v>
      </c>
      <c r="Z38" s="53">
        <f t="shared" si="250"/>
        <v>0.44869999999999999</v>
      </c>
      <c r="AA38" s="53">
        <f t="shared" si="250"/>
        <v>10</v>
      </c>
      <c r="AB38" s="53">
        <f t="shared" si="250"/>
        <v>0.44869999999999999</v>
      </c>
      <c r="AC38" s="53">
        <f t="shared" si="250"/>
        <v>10</v>
      </c>
      <c r="AD38" s="53">
        <f t="shared" si="250"/>
        <v>0.44869999999999999</v>
      </c>
      <c r="AE38" s="36">
        <f t="shared" si="250"/>
        <v>10</v>
      </c>
      <c r="AF38" s="34">
        <f t="shared" si="250"/>
        <v>0.44869999999999999</v>
      </c>
      <c r="AG38" s="31">
        <f t="shared" si="250"/>
        <v>10</v>
      </c>
      <c r="AH38" s="72">
        <f t="shared" si="250"/>
        <v>0.44869999999999999</v>
      </c>
      <c r="AI38" s="66">
        <f t="shared" si="250"/>
        <v>39.774000000000001</v>
      </c>
      <c r="AJ38" s="34">
        <f t="shared" si="250"/>
        <v>1.7846593800000001</v>
      </c>
      <c r="AK38" s="31">
        <f t="shared" si="250"/>
        <v>39.774000000000001</v>
      </c>
      <c r="AL38" s="31">
        <f t="shared" si="250"/>
        <v>1.7846593800000001</v>
      </c>
      <c r="AM38" s="31">
        <f t="shared" si="250"/>
        <v>39.774000000000001</v>
      </c>
      <c r="AN38" s="31">
        <f t="shared" si="250"/>
        <v>1.7846593800000001</v>
      </c>
      <c r="AO38" s="31">
        <f t="shared" si="250"/>
        <v>39.774000000000001</v>
      </c>
      <c r="AP38" s="31">
        <f t="shared" si="250"/>
        <v>1.7846593800000001</v>
      </c>
      <c r="AQ38" s="31">
        <f t="shared" si="250"/>
        <v>39.774000000000001</v>
      </c>
      <c r="AR38" s="31">
        <f t="shared" si="250"/>
        <v>1.7846593800000001</v>
      </c>
      <c r="AS38" s="31">
        <f t="shared" si="250"/>
        <v>39.774000000000001</v>
      </c>
      <c r="AT38" s="31">
        <f t="shared" si="250"/>
        <v>1.7846593800000001</v>
      </c>
      <c r="AU38" s="31"/>
      <c r="AV38" s="109"/>
      <c r="AW38" s="31">
        <f t="shared" ref="AW38:BT38" si="251">SUM(AW39:AW40)</f>
        <v>30</v>
      </c>
      <c r="AX38" s="31">
        <f t="shared" si="251"/>
        <v>1.3461000000000001</v>
      </c>
      <c r="AY38" s="31">
        <f t="shared" si="251"/>
        <v>30</v>
      </c>
      <c r="AZ38" s="31">
        <f t="shared" si="251"/>
        <v>1.3461000000000001</v>
      </c>
      <c r="BA38" s="31">
        <f t="shared" si="251"/>
        <v>30</v>
      </c>
      <c r="BB38" s="31">
        <f t="shared" si="251"/>
        <v>1.3461000000000001</v>
      </c>
      <c r="BC38" s="31">
        <f t="shared" si="251"/>
        <v>30</v>
      </c>
      <c r="BD38" s="31">
        <f t="shared" si="251"/>
        <v>1.3661999999999999</v>
      </c>
      <c r="BE38" s="31">
        <f t="shared" si="251"/>
        <v>30</v>
      </c>
      <c r="BF38" s="31">
        <f t="shared" si="251"/>
        <v>1.3661999999999999</v>
      </c>
      <c r="BG38" s="31">
        <f t="shared" si="251"/>
        <v>30</v>
      </c>
      <c r="BH38" s="31">
        <f t="shared" si="251"/>
        <v>1.3661999999999999</v>
      </c>
      <c r="BI38" s="66">
        <f t="shared" si="251"/>
        <v>30</v>
      </c>
      <c r="BJ38" s="31">
        <f t="shared" si="251"/>
        <v>1.3661999999999999</v>
      </c>
      <c r="BK38" s="31">
        <f t="shared" si="251"/>
        <v>30</v>
      </c>
      <c r="BL38" s="31">
        <f t="shared" si="251"/>
        <v>1.3661999999999999</v>
      </c>
      <c r="BM38" s="31">
        <f t="shared" si="251"/>
        <v>30</v>
      </c>
      <c r="BN38" s="31">
        <f t="shared" si="251"/>
        <v>1.3661999999999999</v>
      </c>
      <c r="BO38" s="31">
        <f t="shared" si="251"/>
        <v>30</v>
      </c>
      <c r="BP38" s="31">
        <f t="shared" si="251"/>
        <v>1.3661999999999999</v>
      </c>
      <c r="BQ38" s="31">
        <f t="shared" si="251"/>
        <v>30</v>
      </c>
      <c r="BR38" s="31">
        <f t="shared" si="251"/>
        <v>1.3661999999999999</v>
      </c>
      <c r="BS38" s="31">
        <f t="shared" si="251"/>
        <v>30</v>
      </c>
      <c r="BT38" s="31">
        <f t="shared" si="251"/>
        <v>1.3661999999999999</v>
      </c>
      <c r="BU38" s="31"/>
      <c r="BV38" s="109"/>
      <c r="BW38" s="31">
        <f t="shared" ref="BW38:CT38" si="252">SUM(BW39:BW40)</f>
        <v>39.774000000000001</v>
      </c>
      <c r="BX38" s="31">
        <f t="shared" si="252"/>
        <v>1.8113079599999999</v>
      </c>
      <c r="BY38" s="31">
        <f t="shared" si="252"/>
        <v>39.774000000000001</v>
      </c>
      <c r="BZ38" s="31">
        <f t="shared" si="252"/>
        <v>1.8113079599999999</v>
      </c>
      <c r="CA38" s="31">
        <f t="shared" si="252"/>
        <v>39.774000000000001</v>
      </c>
      <c r="CB38" s="31">
        <f t="shared" si="252"/>
        <v>1.8113079599999999</v>
      </c>
      <c r="CC38" s="31">
        <f t="shared" si="252"/>
        <v>39.774000000000001</v>
      </c>
      <c r="CD38" s="31">
        <f t="shared" si="252"/>
        <v>1.8383542799999999</v>
      </c>
      <c r="CE38" s="31">
        <f t="shared" si="252"/>
        <v>39.774000000000001</v>
      </c>
      <c r="CF38" s="31">
        <f t="shared" si="252"/>
        <v>1.8383542799999999</v>
      </c>
      <c r="CG38" s="31">
        <f t="shared" si="252"/>
        <v>39.774000000000001</v>
      </c>
      <c r="CH38" s="31">
        <f t="shared" si="252"/>
        <v>1.8383542799999999</v>
      </c>
      <c r="CI38" s="31">
        <f t="shared" si="252"/>
        <v>39.774000000000001</v>
      </c>
      <c r="CJ38" s="31">
        <f t="shared" si="252"/>
        <v>1.8383542799999999</v>
      </c>
      <c r="CK38" s="31">
        <f t="shared" si="252"/>
        <v>39.774000000000001</v>
      </c>
      <c r="CL38" s="31">
        <f t="shared" si="252"/>
        <v>1.8383542799999999</v>
      </c>
      <c r="CM38" s="31">
        <f t="shared" si="252"/>
        <v>39.774000000000001</v>
      </c>
      <c r="CN38" s="31">
        <f t="shared" si="252"/>
        <v>1.8383542799999999</v>
      </c>
      <c r="CO38" s="31">
        <f t="shared" si="252"/>
        <v>39.774000000000001</v>
      </c>
      <c r="CP38" s="31">
        <f t="shared" si="252"/>
        <v>1.8383542799999999</v>
      </c>
      <c r="CQ38" s="31">
        <f t="shared" si="252"/>
        <v>39.774000000000001</v>
      </c>
      <c r="CR38" s="31">
        <f t="shared" si="252"/>
        <v>1.8383542799999999</v>
      </c>
      <c r="CS38" s="31">
        <f t="shared" si="252"/>
        <v>39.774000000000001</v>
      </c>
      <c r="CT38" s="31">
        <f t="shared" si="252"/>
        <v>1.8383542799999999</v>
      </c>
      <c r="CU38" s="31"/>
      <c r="CV38" s="109"/>
      <c r="CW38" s="31">
        <f t="shared" ref="CW38:DT38" si="253">SUM(CW39:CW40)</f>
        <v>39.774000000000001</v>
      </c>
      <c r="CX38" s="31">
        <f t="shared" si="253"/>
        <v>1.8383542799999999</v>
      </c>
      <c r="CY38" s="31">
        <f t="shared" si="253"/>
        <v>39.774000000000001</v>
      </c>
      <c r="CZ38" s="74">
        <f t="shared" si="253"/>
        <v>1.8383542799999999</v>
      </c>
      <c r="DA38" s="66">
        <f t="shared" si="253"/>
        <v>39.774000000000001</v>
      </c>
      <c r="DB38" s="31">
        <f t="shared" si="253"/>
        <v>1.8383542799999999</v>
      </c>
      <c r="DC38" s="31">
        <f t="shared" si="253"/>
        <v>39.774000000000001</v>
      </c>
      <c r="DD38" s="31">
        <f t="shared" si="253"/>
        <v>1.8661960800000001</v>
      </c>
      <c r="DE38" s="31">
        <f t="shared" si="253"/>
        <v>39.774000000000001</v>
      </c>
      <c r="DF38" s="31">
        <f t="shared" si="253"/>
        <v>1.8661960800000001</v>
      </c>
      <c r="DG38" s="31">
        <f t="shared" si="253"/>
        <v>39.774000000000001</v>
      </c>
      <c r="DH38" s="31">
        <f t="shared" si="253"/>
        <v>1.8661960800000001</v>
      </c>
      <c r="DI38" s="31">
        <f t="shared" si="253"/>
        <v>39.774000000000001</v>
      </c>
      <c r="DJ38" s="31">
        <f t="shared" si="253"/>
        <v>1.8661960800000001</v>
      </c>
      <c r="DK38" s="31">
        <f t="shared" si="253"/>
        <v>39.774000000000001</v>
      </c>
      <c r="DL38" s="31">
        <f t="shared" si="253"/>
        <v>1.8661960800000001</v>
      </c>
      <c r="DM38" s="31">
        <f t="shared" si="253"/>
        <v>39.774000000000001</v>
      </c>
      <c r="DN38" s="31">
        <f t="shared" si="253"/>
        <v>1.8661960800000001</v>
      </c>
      <c r="DO38" s="31">
        <f t="shared" si="253"/>
        <v>39.774000000000001</v>
      </c>
      <c r="DP38" s="31">
        <f t="shared" si="253"/>
        <v>1.8661960800000001</v>
      </c>
      <c r="DQ38" s="31">
        <f t="shared" si="253"/>
        <v>39.774000000000001</v>
      </c>
      <c r="DR38" s="31">
        <f t="shared" si="253"/>
        <v>1.8661960800000001</v>
      </c>
      <c r="DS38" s="31">
        <f t="shared" si="253"/>
        <v>39.774000000000001</v>
      </c>
      <c r="DT38" s="31">
        <f t="shared" si="253"/>
        <v>1.8661960800000001</v>
      </c>
      <c r="DU38" s="31"/>
      <c r="DV38" s="109"/>
      <c r="DW38" s="31">
        <f t="shared" ref="DW38:ET38" si="254">SUM(DW39:DW40)</f>
        <v>39.774000000000001</v>
      </c>
      <c r="DX38" s="31">
        <f t="shared" si="254"/>
        <v>1.8661960800000001</v>
      </c>
      <c r="DY38" s="31">
        <f t="shared" si="254"/>
        <v>39.774000000000001</v>
      </c>
      <c r="DZ38" s="31">
        <f t="shared" si="254"/>
        <v>1.8661960800000001</v>
      </c>
      <c r="EA38" s="31">
        <f t="shared" si="254"/>
        <v>72.919000000000011</v>
      </c>
      <c r="EB38" s="31">
        <f t="shared" si="254"/>
        <v>2.8572315800000001</v>
      </c>
      <c r="EC38" s="31">
        <f t="shared" si="254"/>
        <v>72.919000000000011</v>
      </c>
      <c r="ED38" s="31">
        <f t="shared" si="254"/>
        <v>2.8999886300000002</v>
      </c>
      <c r="EE38" s="31">
        <f t="shared" si="254"/>
        <v>72.919000000000011</v>
      </c>
      <c r="EF38" s="31">
        <f t="shared" si="254"/>
        <v>2.8999886300000002</v>
      </c>
      <c r="EG38" s="31">
        <f t="shared" si="254"/>
        <v>72.919000000000011</v>
      </c>
      <c r="EH38" s="31">
        <f t="shared" si="254"/>
        <v>2.8999886300000002</v>
      </c>
      <c r="EI38" s="31">
        <f t="shared" si="254"/>
        <v>72.919000000000011</v>
      </c>
      <c r="EJ38" s="31">
        <f t="shared" si="254"/>
        <v>2.8999886300000002</v>
      </c>
      <c r="EK38" s="31">
        <f t="shared" si="254"/>
        <v>72.919000000000011</v>
      </c>
      <c r="EL38" s="31">
        <f t="shared" si="254"/>
        <v>2.8999886300000002</v>
      </c>
      <c r="EM38" s="31">
        <f t="shared" si="254"/>
        <v>72.919000000000011</v>
      </c>
      <c r="EN38" s="31">
        <f t="shared" si="254"/>
        <v>2.8999886300000002</v>
      </c>
      <c r="EO38" s="31">
        <f t="shared" si="254"/>
        <v>72.919000000000011</v>
      </c>
      <c r="EP38" s="31">
        <f t="shared" si="254"/>
        <v>2.8999886300000002</v>
      </c>
      <c r="EQ38" s="31">
        <f t="shared" si="254"/>
        <v>72.919000000000011</v>
      </c>
      <c r="ER38" s="31">
        <f t="shared" si="254"/>
        <v>2.8999886300000002</v>
      </c>
      <c r="ES38" s="31">
        <f t="shared" si="254"/>
        <v>72.919000000000011</v>
      </c>
      <c r="ET38" s="31">
        <f t="shared" si="254"/>
        <v>2.8999886300000002</v>
      </c>
      <c r="EU38" s="31"/>
      <c r="EV38" s="109"/>
      <c r="EW38" s="31">
        <f t="shared" ref="EW38:FT38" si="255">SUM(EW39:EW40)</f>
        <v>72.919000000000011</v>
      </c>
      <c r="EX38" s="31">
        <f t="shared" si="255"/>
        <v>2.8999886300000002</v>
      </c>
      <c r="EY38" s="31">
        <f t="shared" si="255"/>
        <v>72.919000000000011</v>
      </c>
      <c r="EZ38" s="31">
        <f t="shared" si="255"/>
        <v>2.8999886300000002</v>
      </c>
      <c r="FA38" s="31">
        <f t="shared" si="255"/>
        <v>72.919000000000011</v>
      </c>
      <c r="FB38" s="31">
        <f t="shared" si="255"/>
        <v>2.8999886300000002</v>
      </c>
      <c r="FC38" s="31">
        <f t="shared" si="255"/>
        <v>79.548000000000002</v>
      </c>
      <c r="FD38" s="31">
        <f t="shared" si="255"/>
        <v>2.6832866200000005</v>
      </c>
      <c r="FE38" s="31">
        <f t="shared" si="255"/>
        <v>79.548000000000002</v>
      </c>
      <c r="FF38" s="31">
        <f t="shared" si="255"/>
        <v>2.6832866200000005</v>
      </c>
      <c r="FG38" s="31">
        <f t="shared" si="255"/>
        <v>79.548000000000002</v>
      </c>
      <c r="FH38" s="31">
        <f t="shared" si="255"/>
        <v>2.6832866200000005</v>
      </c>
      <c r="FI38" s="31">
        <f t="shared" si="255"/>
        <v>79.548000000000002</v>
      </c>
      <c r="FJ38" s="31">
        <f t="shared" si="255"/>
        <v>2.6832866200000005</v>
      </c>
      <c r="FK38" s="31">
        <f t="shared" si="255"/>
        <v>79.548000000000002</v>
      </c>
      <c r="FL38" s="31">
        <f t="shared" si="255"/>
        <v>2.6832866200000005</v>
      </c>
      <c r="FM38" s="31">
        <f t="shared" si="255"/>
        <v>79.548000000000002</v>
      </c>
      <c r="FN38" s="31">
        <f t="shared" si="255"/>
        <v>2.6832866200000005</v>
      </c>
      <c r="FO38" s="31">
        <f t="shared" si="255"/>
        <v>79.548000000000002</v>
      </c>
      <c r="FP38" s="31">
        <f t="shared" si="255"/>
        <v>2.6832866200000005</v>
      </c>
      <c r="FQ38" s="31">
        <f t="shared" si="255"/>
        <v>79.548000000000002</v>
      </c>
      <c r="FR38" s="31">
        <f t="shared" si="255"/>
        <v>2.6832866200000005</v>
      </c>
      <c r="FS38" s="31">
        <f t="shared" si="255"/>
        <v>79.548000000000002</v>
      </c>
      <c r="FT38" s="31">
        <f t="shared" si="255"/>
        <v>2.6832866200000005</v>
      </c>
      <c r="FU38" s="31"/>
      <c r="FV38" s="109"/>
      <c r="FW38" s="31">
        <f t="shared" ref="FW38:GT38" si="256">SUM(FW39:FW40)</f>
        <v>79.548000000000002</v>
      </c>
      <c r="FX38" s="31">
        <f t="shared" si="256"/>
        <v>2.6832866200000005</v>
      </c>
      <c r="FY38" s="31">
        <f t="shared" si="256"/>
        <v>79.548000000000002</v>
      </c>
      <c r="FZ38" s="31">
        <f t="shared" si="256"/>
        <v>2.6832866200000005</v>
      </c>
      <c r="GA38" s="31">
        <f t="shared" si="256"/>
        <v>79.548000000000002</v>
      </c>
      <c r="GB38" s="74">
        <f t="shared" si="256"/>
        <v>2.6832866200000005</v>
      </c>
      <c r="GC38" s="66">
        <f t="shared" si="256"/>
        <v>145.83800000000002</v>
      </c>
      <c r="GD38" s="31">
        <f t="shared" si="256"/>
        <v>4.7965667427999987</v>
      </c>
      <c r="GE38" s="31">
        <f t="shared" si="256"/>
        <v>145.83800000000002</v>
      </c>
      <c r="GF38" s="31">
        <f t="shared" si="256"/>
        <v>4.7965667427999987</v>
      </c>
      <c r="GG38" s="31">
        <f t="shared" si="256"/>
        <v>145.83800000000002</v>
      </c>
      <c r="GH38" s="31">
        <f t="shared" si="256"/>
        <v>4.7965667427999987</v>
      </c>
      <c r="GI38" s="31">
        <f t="shared" si="256"/>
        <v>145.83800000000002</v>
      </c>
      <c r="GJ38" s="31">
        <f t="shared" si="256"/>
        <v>4.7965667427999987</v>
      </c>
      <c r="GK38" s="31">
        <f t="shared" si="256"/>
        <v>145.83800000000002</v>
      </c>
      <c r="GL38" s="31">
        <f t="shared" si="256"/>
        <v>4.7965667427999987</v>
      </c>
      <c r="GM38" s="31">
        <f t="shared" si="256"/>
        <v>145.83800000000002</v>
      </c>
      <c r="GN38" s="31">
        <f t="shared" si="256"/>
        <v>4.7965667427999987</v>
      </c>
      <c r="GO38" s="31">
        <f t="shared" si="256"/>
        <v>145.83800000000002</v>
      </c>
      <c r="GP38" s="31">
        <f t="shared" si="256"/>
        <v>4.7965667427999987</v>
      </c>
      <c r="GQ38" s="31">
        <f t="shared" si="256"/>
        <v>145.83800000000002</v>
      </c>
      <c r="GR38" s="31">
        <f t="shared" si="256"/>
        <v>4.7965667427999987</v>
      </c>
      <c r="GS38" s="31">
        <f t="shared" si="256"/>
        <v>145.83800000000002</v>
      </c>
      <c r="GT38" s="31">
        <f t="shared" si="256"/>
        <v>4.7965667427999987</v>
      </c>
      <c r="GU38" s="31"/>
      <c r="GV38" s="109"/>
      <c r="GW38" s="31">
        <f t="shared" ref="GW38:HL38" si="257">SUM(GW39:GW40)</f>
        <v>145.83800000000002</v>
      </c>
      <c r="GX38" s="31">
        <f t="shared" si="257"/>
        <v>4.7965667427999987</v>
      </c>
      <c r="GY38" s="31">
        <f t="shared" si="257"/>
        <v>145.83800000000002</v>
      </c>
      <c r="GZ38" s="31">
        <f t="shared" si="257"/>
        <v>4.7965667427999987</v>
      </c>
      <c r="HA38" s="31">
        <f t="shared" si="257"/>
        <v>145.83800000000002</v>
      </c>
      <c r="HB38" s="31">
        <f t="shared" si="257"/>
        <v>4.7965667427999987</v>
      </c>
      <c r="HC38" s="31">
        <f t="shared" si="257"/>
        <v>0</v>
      </c>
      <c r="HD38" s="31">
        <f t="shared" si="257"/>
        <v>0</v>
      </c>
      <c r="HE38" s="31">
        <f t="shared" si="257"/>
        <v>0</v>
      </c>
      <c r="HF38" s="31">
        <f t="shared" si="257"/>
        <v>0</v>
      </c>
      <c r="HG38" s="31">
        <f t="shared" si="257"/>
        <v>0</v>
      </c>
      <c r="HH38" s="31">
        <f t="shared" si="257"/>
        <v>0</v>
      </c>
      <c r="HI38" s="31">
        <f t="shared" si="257"/>
        <v>0</v>
      </c>
      <c r="HJ38" s="31">
        <f t="shared" si="257"/>
        <v>0</v>
      </c>
      <c r="HK38" s="31">
        <f t="shared" si="257"/>
        <v>0</v>
      </c>
      <c r="HL38" s="31">
        <f t="shared" si="257"/>
        <v>0</v>
      </c>
      <c r="HM38" s="31"/>
      <c r="HN38" s="109"/>
      <c r="HO38" s="60">
        <f>SUM(AE38,AG38,AI38,AK38,AM38,AO38,AQ38,AS38,AW38,AY38,BA38,BC38,BE38,BG38,BI38,BK38,BM38,BO38,BQ38,BS38,BW38,BY38,CA38,CC38,CE38,CG38,CI38,CK38,CM38,CO38,CQ38,CS38,CW38,CY38,DA38,DC38,DE38,DG38,DI38,DK38,DM38,DO38,DQ38,DS38,DW38,DY38,EA38,EC38,EE38,EG38,EI38,EK38,EM38,EO38,EQ38,ES38,EW38,EY38,FA38,FC38,FE38,FG38,FI38,FK38,FM38,FO38,FQ38,FS38,FW38,FY38,GA38,GC38,GE38,GG40,GG40,GG38,GI38,GK38,GM38,GO38,GQ38,GS38,GW38,GY38,HA38,HC38,HE38,HG38,HI38,HK38,AC38,AA38,Y38,W38,S38,Q38,O38,M38,K38,I38,G38,E38)</f>
        <v>5640.5069999999932</v>
      </c>
      <c r="HP38" s="61">
        <f>SUM(AF38,AH38,AJ38,AL38,AN38,AP38,AR38,AT38,AX38,AZ38,BB38,BD38,BF38,BH38,BJ38,BL38,BN38,BP38,BR38,BT38,BX38,BZ38,CB38,CD38,CF38,CH38,CJ38,CL38,CN38,CP38,CR38,CT38,CX38,CZ38,DB38,DD38,DF38,DH38,DJ38,DL38,DN38,DP38,DR38,DT38,DX38,DZ38,EB38,ED38,EF38,EH38,EJ38,EL38,EN38,EP38,ER38,ET38,EX38,EZ38,FB38,FD38,FF38,FH38,FJ38,FL38,FN38,FP38,FR38,FT38,FX38,FZ38,GB38,GD38,GF38,GH40,GH40,GH38,GJ38,GL38,GN38,GP38,GR38,GT38,GX38,GZ38,HB38,HD38,HF38,HH38,HJ38,HL38,AD38,AB38,Z38,X38,T38,R38,P38,N38,L38,J38,H38,F38)</f>
        <v>214.81014718759982</v>
      </c>
      <c r="HQ38" s="34">
        <f>SUM(HQ39:HQ40)</f>
        <v>454.76191068034399</v>
      </c>
      <c r="HT38" s="38" t="s">
        <v>54</v>
      </c>
      <c r="HU38" s="39" t="s">
        <v>55</v>
      </c>
      <c r="HV38" s="39" t="s">
        <v>94</v>
      </c>
      <c r="HW38" s="39" t="s">
        <v>93</v>
      </c>
      <c r="HX38" s="39" t="s">
        <v>56</v>
      </c>
      <c r="HY38" s="39" t="s">
        <v>127</v>
      </c>
    </row>
    <row r="39" spans="1:238" ht="15.75" thickBot="1">
      <c r="A39" s="19"/>
      <c r="B39" s="2" t="s">
        <v>116</v>
      </c>
      <c r="C39" s="2"/>
      <c r="D39" s="109">
        <f>SUM(E39,G39,I39,K39,M39,O39,Q39,S39)/132.58/12</f>
        <v>1.8856539447880523E-2</v>
      </c>
      <c r="E39" s="54"/>
      <c r="F39" s="54">
        <f>E39*HU11</f>
        <v>0</v>
      </c>
      <c r="G39" s="54"/>
      <c r="H39" s="54">
        <f>G39*HU11</f>
        <v>0</v>
      </c>
      <c r="I39" s="54"/>
      <c r="J39" s="54">
        <f>I39*HU11</f>
        <v>0</v>
      </c>
      <c r="K39" s="54"/>
      <c r="L39" s="54">
        <f>K39*HU11</f>
        <v>0</v>
      </c>
      <c r="M39" s="54"/>
      <c r="N39" s="54">
        <f>M39*HU11</f>
        <v>0</v>
      </c>
      <c r="O39" s="54">
        <v>10</v>
      </c>
      <c r="P39" s="54">
        <f>O39*HU11</f>
        <v>0.44869999999999999</v>
      </c>
      <c r="Q39" s="54">
        <v>10</v>
      </c>
      <c r="R39" s="54">
        <f>Q39*HU11</f>
        <v>0.44869999999999999</v>
      </c>
      <c r="S39" s="54">
        <v>10</v>
      </c>
      <c r="T39" s="54">
        <f>S39*HU11</f>
        <v>0.44869999999999999</v>
      </c>
      <c r="U39" s="54">
        <f>HV23*D39</f>
        <v>1.3460740684869512</v>
      </c>
      <c r="V39" s="109">
        <f t="shared" si="204"/>
        <v>0.18771307889576105</v>
      </c>
      <c r="W39" s="54">
        <v>10</v>
      </c>
      <c r="X39" s="54">
        <f>W39*HU11</f>
        <v>0.44869999999999999</v>
      </c>
      <c r="Y39" s="54">
        <v>10</v>
      </c>
      <c r="Z39" s="54">
        <f>Y39*HU11</f>
        <v>0.44869999999999999</v>
      </c>
      <c r="AA39" s="54">
        <v>10</v>
      </c>
      <c r="AB39" s="54">
        <f>AA39*HU11</f>
        <v>0.44869999999999999</v>
      </c>
      <c r="AC39" s="54">
        <v>10</v>
      </c>
      <c r="AD39" s="54">
        <f>AC39*HU11</f>
        <v>0.44869999999999999</v>
      </c>
      <c r="AE39" s="37">
        <v>10</v>
      </c>
      <c r="AF39" s="35">
        <f>AE39*HU11</f>
        <v>0.44869999999999999</v>
      </c>
      <c r="AG39" s="37">
        <v>10</v>
      </c>
      <c r="AH39" s="73">
        <f>AG39*HU11</f>
        <v>0.44869999999999999</v>
      </c>
      <c r="AI39" s="68">
        <f>132.58*0.3</f>
        <v>39.774000000000001</v>
      </c>
      <c r="AJ39" s="35">
        <f>AI39*HU11</f>
        <v>1.7846593800000001</v>
      </c>
      <c r="AK39" s="37">
        <f>132.58*0.3</f>
        <v>39.774000000000001</v>
      </c>
      <c r="AL39" s="2">
        <f>AK39*HU11</f>
        <v>1.7846593800000001</v>
      </c>
      <c r="AM39" s="37">
        <f>132.58*0.3</f>
        <v>39.774000000000001</v>
      </c>
      <c r="AN39" s="2">
        <f>AM39*HU11</f>
        <v>1.7846593800000001</v>
      </c>
      <c r="AO39" s="37">
        <f>132.58*0.3</f>
        <v>39.774000000000001</v>
      </c>
      <c r="AP39" s="2">
        <f>AO39*HU11</f>
        <v>1.7846593800000001</v>
      </c>
      <c r="AQ39" s="37">
        <f>132.58*0.3</f>
        <v>39.774000000000001</v>
      </c>
      <c r="AR39" s="2">
        <f>AQ39*HU11</f>
        <v>1.7846593800000001</v>
      </c>
      <c r="AS39" s="37">
        <f>132.58*0.3</f>
        <v>39.774000000000001</v>
      </c>
      <c r="AT39" s="2">
        <f>AS39*HU11</f>
        <v>1.7846593800000001</v>
      </c>
      <c r="AU39" s="2">
        <f>V39*HW23</f>
        <v>13.600938844471264</v>
      </c>
      <c r="AV39" s="109">
        <f t="shared" si="205"/>
        <v>0.22627847337456627</v>
      </c>
      <c r="AW39" s="37">
        <v>30</v>
      </c>
      <c r="AX39" s="2">
        <f>AW39*HU11</f>
        <v>1.3461000000000001</v>
      </c>
      <c r="AY39" s="37">
        <v>30</v>
      </c>
      <c r="AZ39" s="2">
        <f>AY39*HU11</f>
        <v>1.3461000000000001</v>
      </c>
      <c r="BA39" s="37">
        <v>30</v>
      </c>
      <c r="BB39" s="2">
        <f>BA39*HU11</f>
        <v>1.3461000000000001</v>
      </c>
      <c r="BC39" s="37">
        <v>30</v>
      </c>
      <c r="BD39" s="2">
        <f>BC39*HV11</f>
        <v>1.3661999999999999</v>
      </c>
      <c r="BE39" s="37">
        <v>30</v>
      </c>
      <c r="BF39" s="2">
        <f>BE39*HV11</f>
        <v>1.3661999999999999</v>
      </c>
      <c r="BG39" s="37">
        <v>30</v>
      </c>
      <c r="BH39" s="2">
        <f>BG39*HV11</f>
        <v>1.3661999999999999</v>
      </c>
      <c r="BI39" s="68">
        <v>30</v>
      </c>
      <c r="BJ39" s="2">
        <f>BI39*HV11</f>
        <v>1.3661999999999999</v>
      </c>
      <c r="BK39" s="37">
        <v>30</v>
      </c>
      <c r="BL39" s="2">
        <f>BK39*HV11</f>
        <v>1.3661999999999999</v>
      </c>
      <c r="BM39" s="37">
        <v>30</v>
      </c>
      <c r="BN39" s="2">
        <f>BM39*HV11</f>
        <v>1.3661999999999999</v>
      </c>
      <c r="BO39" s="37">
        <v>30</v>
      </c>
      <c r="BP39" s="2">
        <f>BO39*HV11</f>
        <v>1.3661999999999999</v>
      </c>
      <c r="BQ39" s="37">
        <v>30</v>
      </c>
      <c r="BR39" s="2">
        <f>BQ39*HV11</f>
        <v>1.3661999999999999</v>
      </c>
      <c r="BS39" s="37">
        <v>30</v>
      </c>
      <c r="BT39" s="2">
        <f>BS39*HV11</f>
        <v>1.3661999999999999</v>
      </c>
      <c r="BU39" s="2">
        <f>AV39*HX23</f>
        <v>16.64119776738573</v>
      </c>
      <c r="BV39" s="109">
        <f t="shared" si="206"/>
        <v>0.3</v>
      </c>
      <c r="BW39" s="37">
        <f>132.58*0.3</f>
        <v>39.774000000000001</v>
      </c>
      <c r="BX39" s="2">
        <f>BW39*HV11</f>
        <v>1.8113079599999999</v>
      </c>
      <c r="BY39" s="37">
        <f>132.58*0.3</f>
        <v>39.774000000000001</v>
      </c>
      <c r="BZ39" s="2">
        <f>BY39*HV11</f>
        <v>1.8113079599999999</v>
      </c>
      <c r="CA39" s="37">
        <f>132.58*0.3</f>
        <v>39.774000000000001</v>
      </c>
      <c r="CB39" s="2">
        <f>CA39*HV11</f>
        <v>1.8113079599999999</v>
      </c>
      <c r="CC39" s="37">
        <f>132.58*0.3</f>
        <v>39.774000000000001</v>
      </c>
      <c r="CD39" s="2">
        <f>CC39*HW11</f>
        <v>1.8383542799999999</v>
      </c>
      <c r="CE39" s="37">
        <f>132.58*0.3</f>
        <v>39.774000000000001</v>
      </c>
      <c r="CF39" s="2">
        <f>CE39*HW11</f>
        <v>1.8383542799999999</v>
      </c>
      <c r="CG39" s="37">
        <f>132.58*0.3</f>
        <v>39.774000000000001</v>
      </c>
      <c r="CH39" s="2">
        <f>CG39*HW11</f>
        <v>1.8383542799999999</v>
      </c>
      <c r="CI39" s="37">
        <f>132.58*0.3</f>
        <v>39.774000000000001</v>
      </c>
      <c r="CJ39" s="2">
        <f>CI39*HW11</f>
        <v>1.8383542799999999</v>
      </c>
      <c r="CK39" s="37">
        <f>132.58*0.3</f>
        <v>39.774000000000001</v>
      </c>
      <c r="CL39" s="2">
        <f>CK39*HW11</f>
        <v>1.8383542799999999</v>
      </c>
      <c r="CM39" s="37">
        <f>132.58*0.3</f>
        <v>39.774000000000001</v>
      </c>
      <c r="CN39" s="2">
        <f>CM39*HW11</f>
        <v>1.8383542799999999</v>
      </c>
      <c r="CO39" s="37">
        <f>132.58*0.3</f>
        <v>39.774000000000001</v>
      </c>
      <c r="CP39" s="2">
        <f>CO39*HW11</f>
        <v>1.8383542799999999</v>
      </c>
      <c r="CQ39" s="37">
        <f>132.58*0.3</f>
        <v>39.774000000000001</v>
      </c>
      <c r="CR39" s="2">
        <f>CQ39*HW11</f>
        <v>1.8383542799999999</v>
      </c>
      <c r="CS39" s="37">
        <f>132.58*0.3</f>
        <v>39.774000000000001</v>
      </c>
      <c r="CT39" s="2">
        <f>CS39*HW11</f>
        <v>1.8383542799999999</v>
      </c>
      <c r="CU39" s="2">
        <f>BV39*HY23</f>
        <v>22.393799999999999</v>
      </c>
      <c r="CV39" s="109">
        <f t="shared" si="207"/>
        <v>0.3</v>
      </c>
      <c r="CW39" s="37">
        <f>132.58*0.3</f>
        <v>39.774000000000001</v>
      </c>
      <c r="CX39" s="2">
        <f>CW39*HW11</f>
        <v>1.8383542799999999</v>
      </c>
      <c r="CY39" s="37">
        <f>132.58*0.3</f>
        <v>39.774000000000001</v>
      </c>
      <c r="CZ39" s="77">
        <f>CY39*HW11</f>
        <v>1.8383542799999999</v>
      </c>
      <c r="DA39" s="68">
        <f>132.58*0.3</f>
        <v>39.774000000000001</v>
      </c>
      <c r="DB39" s="2">
        <f>DA39*HW11</f>
        <v>1.8383542799999999</v>
      </c>
      <c r="DC39" s="37">
        <f>132.58*0.3</f>
        <v>39.774000000000001</v>
      </c>
      <c r="DD39" s="2">
        <f>DC39*HX11</f>
        <v>1.8661960800000001</v>
      </c>
      <c r="DE39" s="37">
        <f>132.58*0.3</f>
        <v>39.774000000000001</v>
      </c>
      <c r="DF39" s="2">
        <f>DE39*HX11</f>
        <v>1.8661960800000001</v>
      </c>
      <c r="DG39" s="37">
        <f>132.58*0.3</f>
        <v>39.774000000000001</v>
      </c>
      <c r="DH39" s="2">
        <f>DG39*HX11</f>
        <v>1.8661960800000001</v>
      </c>
      <c r="DI39" s="37">
        <f>132.58*0.3</f>
        <v>39.774000000000001</v>
      </c>
      <c r="DJ39" s="2">
        <f>DI39*HX11</f>
        <v>1.8661960800000001</v>
      </c>
      <c r="DK39" s="37">
        <f>132.58*0.3</f>
        <v>39.774000000000001</v>
      </c>
      <c r="DL39" s="2">
        <f>DK39*HX11</f>
        <v>1.8661960800000001</v>
      </c>
      <c r="DM39" s="37">
        <f>132.58*0.3</f>
        <v>39.774000000000001</v>
      </c>
      <c r="DN39" s="2">
        <f>DM39*HX11</f>
        <v>1.8661960800000001</v>
      </c>
      <c r="DO39" s="37">
        <f>132.58*0.3</f>
        <v>39.774000000000001</v>
      </c>
      <c r="DP39" s="2">
        <f>DO39*HX11</f>
        <v>1.8661960800000001</v>
      </c>
      <c r="DQ39" s="37">
        <f>132.58*0.3</f>
        <v>39.774000000000001</v>
      </c>
      <c r="DR39" s="2">
        <f>DQ39*HX11</f>
        <v>1.8661960800000001</v>
      </c>
      <c r="DS39" s="37">
        <f>132.58*0.3</f>
        <v>39.774000000000001</v>
      </c>
      <c r="DT39" s="2">
        <f>DS39*HX11</f>
        <v>1.8661960800000001</v>
      </c>
      <c r="DU39" s="2">
        <f>CV39*HZ23</f>
        <v>22.729800000000001</v>
      </c>
      <c r="DV39" s="109">
        <f t="shared" si="208"/>
        <v>0.3</v>
      </c>
      <c r="DW39" s="37">
        <f>132.58*0.3</f>
        <v>39.774000000000001</v>
      </c>
      <c r="DX39" s="2">
        <f>DW39*HX11</f>
        <v>1.8661960800000001</v>
      </c>
      <c r="DY39" s="37">
        <f>132.58*0.3</f>
        <v>39.774000000000001</v>
      </c>
      <c r="DZ39" s="2">
        <f>DY39*HX11</f>
        <v>1.8661960800000001</v>
      </c>
      <c r="EA39" s="37">
        <f>132.58*0.3</f>
        <v>39.774000000000001</v>
      </c>
      <c r="EB39" s="2">
        <f>EA39*HX11</f>
        <v>1.8661960800000001</v>
      </c>
      <c r="EC39" s="37">
        <f>132.58*0.3</f>
        <v>39.774000000000001</v>
      </c>
      <c r="ED39" s="2">
        <f>EC39*HY11</f>
        <v>1.89403788</v>
      </c>
      <c r="EE39" s="37">
        <f>132.58*0.3</f>
        <v>39.774000000000001</v>
      </c>
      <c r="EF39" s="2">
        <f>EE39*HY11</f>
        <v>1.89403788</v>
      </c>
      <c r="EG39" s="37">
        <f>132.58*0.3</f>
        <v>39.774000000000001</v>
      </c>
      <c r="EH39" s="2">
        <f>EG39*HY11</f>
        <v>1.89403788</v>
      </c>
      <c r="EI39" s="37">
        <f>132.58*0.3</f>
        <v>39.774000000000001</v>
      </c>
      <c r="EJ39" s="2">
        <f>EI39*HY11</f>
        <v>1.89403788</v>
      </c>
      <c r="EK39" s="37">
        <f>132.58*0.3</f>
        <v>39.774000000000001</v>
      </c>
      <c r="EL39" s="2">
        <f>EK39*HY11</f>
        <v>1.89403788</v>
      </c>
      <c r="EM39" s="37">
        <f>132.58*0.3</f>
        <v>39.774000000000001</v>
      </c>
      <c r="EN39" s="2">
        <f>EM39*HY11</f>
        <v>1.89403788</v>
      </c>
      <c r="EO39" s="37">
        <f>132.58*0.3</f>
        <v>39.774000000000001</v>
      </c>
      <c r="EP39" s="2">
        <f>EO39*HY11</f>
        <v>1.89403788</v>
      </c>
      <c r="EQ39" s="37">
        <f>132.58*0.3</f>
        <v>39.774000000000001</v>
      </c>
      <c r="ER39" s="2">
        <f>EQ39*HY11</f>
        <v>1.89403788</v>
      </c>
      <c r="ES39" s="37">
        <f>132.58*0.3</f>
        <v>39.774000000000001</v>
      </c>
      <c r="ET39" s="2">
        <f>ES39*HY11</f>
        <v>1.89403788</v>
      </c>
      <c r="EU39" s="2">
        <f>DV39*IA23</f>
        <v>23.070599999999999</v>
      </c>
      <c r="EV39" s="109">
        <f t="shared" si="209"/>
        <v>0.15000000000000005</v>
      </c>
      <c r="EW39" s="37">
        <f>132.58*0.3</f>
        <v>39.774000000000001</v>
      </c>
      <c r="EX39" s="2">
        <f>EW39*HY11</f>
        <v>1.89403788</v>
      </c>
      <c r="EY39" s="37">
        <f>132.58*0.3</f>
        <v>39.774000000000001</v>
      </c>
      <c r="EZ39" s="2">
        <f>EY39*HY11</f>
        <v>1.89403788</v>
      </c>
      <c r="FA39" s="37">
        <f>132.58*0.3</f>
        <v>39.774000000000001</v>
      </c>
      <c r="FB39" s="2">
        <f>FA39*HY11</f>
        <v>1.89403788</v>
      </c>
      <c r="FC39" s="37">
        <f>132.58*0.1</f>
        <v>13.258000000000003</v>
      </c>
      <c r="FD39" s="2">
        <f>FC39*HZ11</f>
        <v>0.64089172000000016</v>
      </c>
      <c r="FE39" s="37">
        <f>132.58*0.1</f>
        <v>13.258000000000003</v>
      </c>
      <c r="FF39" s="2">
        <f>FE39*HZ11</f>
        <v>0.64089172000000016</v>
      </c>
      <c r="FG39" s="37">
        <f>132.58*0.1</f>
        <v>13.258000000000003</v>
      </c>
      <c r="FH39" s="2">
        <f>FG39*HZ11</f>
        <v>0.64089172000000016</v>
      </c>
      <c r="FI39" s="37">
        <f>132.58*0.1</f>
        <v>13.258000000000003</v>
      </c>
      <c r="FJ39" s="2">
        <f>FI39*HZ11</f>
        <v>0.64089172000000016</v>
      </c>
      <c r="FK39" s="37">
        <f>132.58*0.1</f>
        <v>13.258000000000003</v>
      </c>
      <c r="FL39" s="2">
        <f>FK39*HZ11</f>
        <v>0.64089172000000016</v>
      </c>
      <c r="FM39" s="37">
        <f>132.58*0.1</f>
        <v>13.258000000000003</v>
      </c>
      <c r="FN39" s="2">
        <f>FM39*HZ11</f>
        <v>0.64089172000000016</v>
      </c>
      <c r="FO39" s="37">
        <f>132.58*0.1</f>
        <v>13.258000000000003</v>
      </c>
      <c r="FP39" s="2">
        <f>FO39*HZ11</f>
        <v>0.64089172000000016</v>
      </c>
      <c r="FQ39" s="37">
        <f>132.58*0.1</f>
        <v>13.258000000000003</v>
      </c>
      <c r="FR39" s="2">
        <f>FQ39*HZ11</f>
        <v>0.64089172000000016</v>
      </c>
      <c r="FS39" s="37">
        <f>132.58*0.1</f>
        <v>13.258000000000003</v>
      </c>
      <c r="FT39" s="2">
        <f>FS39*HZ11</f>
        <v>0.64089172000000016</v>
      </c>
      <c r="FU39" s="2">
        <f>EV39*IA23</f>
        <v>11.535300000000005</v>
      </c>
      <c r="FV39" s="109">
        <f t="shared" si="210"/>
        <v>0.10000000000000005</v>
      </c>
      <c r="FW39" s="37">
        <f>132.58*0.1</f>
        <v>13.258000000000003</v>
      </c>
      <c r="FX39" s="2">
        <f>FW39*HZ11</f>
        <v>0.64089172000000016</v>
      </c>
      <c r="FY39" s="37">
        <f>132.58*0.1</f>
        <v>13.258000000000003</v>
      </c>
      <c r="FZ39" s="2">
        <f>FY39*HZ11</f>
        <v>0.64089172000000016</v>
      </c>
      <c r="GA39" s="37">
        <f>132.58*0.1</f>
        <v>13.258000000000003</v>
      </c>
      <c r="GB39" s="77">
        <f>GA39*HZ11</f>
        <v>0.64089172000000016</v>
      </c>
      <c r="GC39" s="68">
        <f>132.58*0.1</f>
        <v>13.258000000000003</v>
      </c>
      <c r="GD39" s="2">
        <f>GC39*IA11</f>
        <v>0.65050509580000004</v>
      </c>
      <c r="GE39" s="37">
        <f>132.58*0.1</f>
        <v>13.258000000000003</v>
      </c>
      <c r="GF39" s="2">
        <f>GE39*IA11</f>
        <v>0.65050509580000004</v>
      </c>
      <c r="GG39" s="37">
        <f>132.58*0.1</f>
        <v>13.258000000000003</v>
      </c>
      <c r="GH39" s="2">
        <f>GG39*IA11</f>
        <v>0.65050509580000004</v>
      </c>
      <c r="GI39" s="37">
        <f>132.58*0.1</f>
        <v>13.258000000000003</v>
      </c>
      <c r="GJ39" s="2">
        <f>GI39*IA11</f>
        <v>0.65050509580000004</v>
      </c>
      <c r="GK39" s="37">
        <f>132.58*0.1</f>
        <v>13.258000000000003</v>
      </c>
      <c r="GL39" s="2">
        <f>GK39*IA11</f>
        <v>0.65050509580000004</v>
      </c>
      <c r="GM39" s="37">
        <f>132.58*0.1</f>
        <v>13.258000000000003</v>
      </c>
      <c r="GN39" s="2">
        <f>GM39*IA11</f>
        <v>0.65050509580000004</v>
      </c>
      <c r="GO39" s="37">
        <f>132.58*0.1</f>
        <v>13.258000000000003</v>
      </c>
      <c r="GP39" s="2">
        <f>GO39*IA11</f>
        <v>0.65050509580000004</v>
      </c>
      <c r="GQ39" s="37">
        <f>132.58*0.1</f>
        <v>13.258000000000003</v>
      </c>
      <c r="GR39" s="2">
        <f>GQ39*IA11</f>
        <v>0.65050509580000004</v>
      </c>
      <c r="GS39" s="37">
        <f>132.58*0.1</f>
        <v>13.258000000000003</v>
      </c>
      <c r="GT39" s="2">
        <f>GS39*IA11</f>
        <v>0.65050509580000004</v>
      </c>
      <c r="GU39" s="2">
        <f>FV39*IA23</f>
        <v>7.6902000000000035</v>
      </c>
      <c r="GV39" s="109">
        <f t="shared" si="211"/>
        <v>2.5000000000000005E-2</v>
      </c>
      <c r="GW39" s="37">
        <f>132.58*0.1</f>
        <v>13.258000000000003</v>
      </c>
      <c r="GX39" s="2">
        <f>GW39*IA11</f>
        <v>0.65050509580000004</v>
      </c>
      <c r="GY39" s="37">
        <f>132.58*0.1</f>
        <v>13.258000000000003</v>
      </c>
      <c r="GZ39" s="2">
        <f>GY39*IA11</f>
        <v>0.65050509580000004</v>
      </c>
      <c r="HA39" s="37">
        <f>132.58*0.1</f>
        <v>13.258000000000003</v>
      </c>
      <c r="HB39" s="2">
        <f>HA39*IA11</f>
        <v>0.65050509580000004</v>
      </c>
      <c r="HC39" s="2">
        <v>0</v>
      </c>
      <c r="HD39" s="2">
        <f>HC39*IB11</f>
        <v>0</v>
      </c>
      <c r="HE39" s="2">
        <v>0</v>
      </c>
      <c r="HF39" s="2">
        <f>HE39*IB11</f>
        <v>0</v>
      </c>
      <c r="HG39" s="2">
        <v>0</v>
      </c>
      <c r="HH39" s="2">
        <f>HG39*IB11</f>
        <v>0</v>
      </c>
      <c r="HI39" s="2">
        <v>0</v>
      </c>
      <c r="HJ39" s="2">
        <f>HI39*IB11</f>
        <v>0</v>
      </c>
      <c r="HK39" s="2">
        <v>0</v>
      </c>
      <c r="HL39" s="2">
        <f>HK39*IB11</f>
        <v>0</v>
      </c>
      <c r="HM39" s="2">
        <f>GV39*IA23</f>
        <v>1.9225500000000004</v>
      </c>
      <c r="HN39" s="109">
        <f>SUM(GV39,FV39,EV39,DV39,CV39,BV39,AV39,V39,D39)</f>
        <v>1.6078480917182081</v>
      </c>
      <c r="HO39" s="60">
        <f>SUM(AE39,AG39,AI39,AK39,AM39,AO39,AQ39,AS39,AW39,AY39,BA39,BC39,BE39,BG39,BI39,BK39,BM39,BO39,BQ39,BS39,BW39,BY39,CA39,CC39,CE39,CG39,CI39,CK39,CM39,CO39,CQ39,CS39,CW39,CY39,DA39,DC39,DE39,DG39,DI39,DK39,DM39,DO39,DQ39,DS39,DW39,DY39,EA39,EC39,EE39,EG39,EI39,EK39,EM39,EO39,EQ39,ES39,EW39,EY39,FA39,FC39,FE39,FG39,FI39,FK39,FM39,FO39,FQ39,FS39,FW39,FY39,GA39,GC39,GE39,GG41,GG41,GG39,GI39,GK39,GM39,GO39,GQ39,GS39,GW39,GY39,HA39,HC39,HE39,HG39,HI39,HK39,AC39,AA39,Y39,W39,S39,Q39,O39,M39,K39,I39,G39,E39)</f>
        <v>2624.3119999999922</v>
      </c>
      <c r="HP39" s="61">
        <f>SUM(AF39,AH39,AJ39,AL39,AN39,AP39,AR39,AT39,AX39,AZ39,BB39,BD39,BF39,BH39,BJ39,BL39,BN39,BP39,BR39,BT39,BX39,BZ39,CB39,CD39,CF39,CH39,CJ39,CL39,CN39,CP39,CR39,CT39,CX39,CZ39,DB39,DD39,DF39,DH39,DJ39,DL39,DN39,DP39,DR39,DT39,DX39,DZ39,EB39,ED39,EF39,EH39,EJ39,EL39,EN39,EP39,ER39,ET39,EX39,EZ39,FB39,FD39,FF39,FH39,FJ39,FL39,FN39,FP39,FR39,FT39,FX39,FZ39,GB39,GD39,GF39,GH41,GH41,GH39,GJ39,GL39,GN39,GP39,GR39,GT39,GX39,GZ39,HB39,HD39,HF39,HH39,HJ39,HL39,AD39,AB39,Z39,X39,T39,R39,P39,N39,L39,J39,H39,F39)</f>
        <v>121.82962881909991</v>
      </c>
      <c r="HQ39" s="34">
        <f t="shared" si="212"/>
        <v>120.93046068034396</v>
      </c>
      <c r="HT39" s="40" t="s">
        <v>57</v>
      </c>
      <c r="HU39" s="41" t="s">
        <v>58</v>
      </c>
      <c r="HV39" s="42">
        <v>100</v>
      </c>
      <c r="HW39" s="42">
        <f>HV39*0.9</f>
        <v>90</v>
      </c>
      <c r="HX39" s="43">
        <v>180000</v>
      </c>
      <c r="HY39" s="42">
        <f t="shared" ref="HY39:HY56" si="258">HX39*0.9</f>
        <v>162000</v>
      </c>
    </row>
    <row r="40" spans="1:238" ht="15.75" thickBot="1">
      <c r="A40" s="19"/>
      <c r="B40" s="2" t="s">
        <v>119</v>
      </c>
      <c r="C40" s="2"/>
      <c r="D40" s="109">
        <f>SUM(E40,G40,I40,K40,M40,O40,Q40,S40)/132.58/12</f>
        <v>0</v>
      </c>
      <c r="E40" s="54"/>
      <c r="F40" s="1">
        <f>E40*HU13</f>
        <v>0</v>
      </c>
      <c r="G40" s="54"/>
      <c r="H40" s="1">
        <f>G40*HU13</f>
        <v>0</v>
      </c>
      <c r="I40" s="54"/>
      <c r="J40" s="1">
        <f>I40*HU13</f>
        <v>0</v>
      </c>
      <c r="K40" s="54">
        <v>0</v>
      </c>
      <c r="L40" s="1">
        <f>K40*HU13</f>
        <v>0</v>
      </c>
      <c r="M40" s="54">
        <v>0</v>
      </c>
      <c r="N40" s="1">
        <f>M40*HU13</f>
        <v>0</v>
      </c>
      <c r="O40" s="54">
        <v>0</v>
      </c>
      <c r="P40" s="1">
        <f>O40*HU13</f>
        <v>0</v>
      </c>
      <c r="Q40" s="54">
        <v>0</v>
      </c>
      <c r="R40" s="1">
        <f>Q40*HU13</f>
        <v>0</v>
      </c>
      <c r="S40" s="54">
        <v>0</v>
      </c>
      <c r="T40" s="1">
        <f>S40*HU13</f>
        <v>0</v>
      </c>
      <c r="U40" s="54">
        <f>HV24*D40</f>
        <v>0</v>
      </c>
      <c r="V40" s="109">
        <v>0.4</v>
      </c>
      <c r="W40" s="54">
        <v>0</v>
      </c>
      <c r="X40" s="1">
        <f>W40*HU13</f>
        <v>0</v>
      </c>
      <c r="Y40" s="54">
        <v>0</v>
      </c>
      <c r="Z40" s="1">
        <f>Y40*HU13</f>
        <v>0</v>
      </c>
      <c r="AA40" s="54"/>
      <c r="AB40" s="1">
        <f>AA40*HU13</f>
        <v>0</v>
      </c>
      <c r="AC40" s="54"/>
      <c r="AD40" s="1">
        <f>AC40*HU13</f>
        <v>0</v>
      </c>
      <c r="AE40" s="37">
        <v>0</v>
      </c>
      <c r="AF40" s="35">
        <f>AE40*HU13</f>
        <v>0</v>
      </c>
      <c r="AG40" s="2"/>
      <c r="AH40" s="73">
        <f>AG40*HU13</f>
        <v>0</v>
      </c>
      <c r="AI40" s="67"/>
      <c r="AJ40" s="35">
        <f>AI40*HU13</f>
        <v>0</v>
      </c>
      <c r="AK40" s="2"/>
      <c r="AL40" s="2">
        <f>AK40*HU13</f>
        <v>0</v>
      </c>
      <c r="AM40" s="2"/>
      <c r="AN40" s="2">
        <f>AM40*HU13</f>
        <v>0</v>
      </c>
      <c r="AO40" s="2"/>
      <c r="AP40" s="2">
        <f>AO40*HU13</f>
        <v>0</v>
      </c>
      <c r="AQ40" s="2"/>
      <c r="AR40" s="2">
        <f>AQ40*HU13</f>
        <v>0</v>
      </c>
      <c r="AS40" s="2"/>
      <c r="AT40" s="2">
        <f>AS40*HU13</f>
        <v>0</v>
      </c>
      <c r="AU40" s="2">
        <f>V40*HW24</f>
        <v>23.487200000000001</v>
      </c>
      <c r="AV40" s="109">
        <v>0.8</v>
      </c>
      <c r="AW40" s="2"/>
      <c r="AX40" s="2">
        <f>AW40*HU13</f>
        <v>0</v>
      </c>
      <c r="AY40" s="2"/>
      <c r="AZ40" s="2">
        <f>AY40*HU13</f>
        <v>0</v>
      </c>
      <c r="BA40" s="2"/>
      <c r="BB40" s="2">
        <f>BA40*HU13</f>
        <v>0</v>
      </c>
      <c r="BC40" s="2"/>
      <c r="BD40" s="2">
        <f>BC40*HV13</f>
        <v>0</v>
      </c>
      <c r="BE40" s="2"/>
      <c r="BF40" s="2">
        <f>BE40*HV13</f>
        <v>0</v>
      </c>
      <c r="BG40" s="2"/>
      <c r="BH40" s="2">
        <f>BG40*HV13</f>
        <v>0</v>
      </c>
      <c r="BI40" s="67"/>
      <c r="BJ40" s="2">
        <f>BI40*HV13</f>
        <v>0</v>
      </c>
      <c r="BK40" s="2"/>
      <c r="BL40" s="2">
        <f>BK40*HV13</f>
        <v>0</v>
      </c>
      <c r="BM40" s="2"/>
      <c r="BN40" s="2">
        <f>BM40*HV13</f>
        <v>0</v>
      </c>
      <c r="BO40" s="2"/>
      <c r="BP40" s="2">
        <f>BO40*HV13</f>
        <v>0</v>
      </c>
      <c r="BQ40" s="2"/>
      <c r="BR40" s="2">
        <f>BQ40*HV13</f>
        <v>0</v>
      </c>
      <c r="BS40" s="2"/>
      <c r="BT40" s="2">
        <f>BS40*HV13</f>
        <v>0</v>
      </c>
      <c r="BU40" s="2">
        <f>AV40*HX24</f>
        <v>47.679200000000002</v>
      </c>
      <c r="BV40" s="109">
        <v>0.8</v>
      </c>
      <c r="BW40" s="2"/>
      <c r="BX40" s="2">
        <f>BW40*HV13</f>
        <v>0</v>
      </c>
      <c r="BY40" s="2"/>
      <c r="BZ40" s="2">
        <f>BY40*HV13</f>
        <v>0</v>
      </c>
      <c r="CA40" s="2"/>
      <c r="CB40" s="2">
        <f>CA40*HV13</f>
        <v>0</v>
      </c>
      <c r="CC40" s="2"/>
      <c r="CD40" s="2">
        <f>CC40*HW13</f>
        <v>0</v>
      </c>
      <c r="CE40" s="2"/>
      <c r="CF40" s="2">
        <f>CE40*HW13</f>
        <v>0</v>
      </c>
      <c r="CG40" s="2"/>
      <c r="CH40" s="2">
        <f>CG40*HW13</f>
        <v>0</v>
      </c>
      <c r="CI40" s="2"/>
      <c r="CJ40" s="2">
        <f>CI40*HW13</f>
        <v>0</v>
      </c>
      <c r="CK40" s="2"/>
      <c r="CL40" s="2">
        <f>CK40*HW13</f>
        <v>0</v>
      </c>
      <c r="CM40" s="2"/>
      <c r="CN40" s="2">
        <f>CM40*HW13</f>
        <v>0</v>
      </c>
      <c r="CO40" s="2"/>
      <c r="CP40" s="2">
        <f>CO40*HW13</f>
        <v>0</v>
      </c>
      <c r="CQ40" s="2"/>
      <c r="CR40" s="2">
        <f>CQ40*HW13</f>
        <v>0</v>
      </c>
      <c r="CS40" s="2"/>
      <c r="CT40" s="2">
        <f>CS40*HW13</f>
        <v>0</v>
      </c>
      <c r="CU40" s="2">
        <f>BV40*HY24</f>
        <v>48.394400000000005</v>
      </c>
      <c r="CV40" s="109">
        <v>0.8</v>
      </c>
      <c r="CW40" s="2"/>
      <c r="CX40" s="2">
        <f>CW40*HW13</f>
        <v>0</v>
      </c>
      <c r="CY40" s="2"/>
      <c r="CZ40" s="77">
        <f>CY40*HW13</f>
        <v>0</v>
      </c>
      <c r="DA40" s="67"/>
      <c r="DB40" s="2">
        <f>DA40*HW13</f>
        <v>0</v>
      </c>
      <c r="DC40" s="2"/>
      <c r="DD40" s="2">
        <f>DC40*HX13</f>
        <v>0</v>
      </c>
      <c r="DE40" s="2"/>
      <c r="DF40" s="2">
        <f>DE40*HX13</f>
        <v>0</v>
      </c>
      <c r="DG40" s="2"/>
      <c r="DH40" s="2">
        <f>DG40*HX13</f>
        <v>0</v>
      </c>
      <c r="DI40" s="2"/>
      <c r="DJ40" s="2">
        <f>DI40*HX13</f>
        <v>0</v>
      </c>
      <c r="DK40" s="2"/>
      <c r="DL40" s="2">
        <f>DK40*HX13</f>
        <v>0</v>
      </c>
      <c r="DM40" s="2"/>
      <c r="DN40" s="2">
        <f>DM40*HX13</f>
        <v>0</v>
      </c>
      <c r="DO40" s="2"/>
      <c r="DP40" s="2">
        <f>DO40*HX13</f>
        <v>0</v>
      </c>
      <c r="DQ40" s="2"/>
      <c r="DR40" s="2">
        <f>DQ40*HX13</f>
        <v>0</v>
      </c>
      <c r="DS40" s="2"/>
      <c r="DT40" s="2">
        <f>DS40*HX13</f>
        <v>0</v>
      </c>
      <c r="DU40" s="2">
        <f>CV40*HZ24</f>
        <v>49.120000000000005</v>
      </c>
      <c r="DV40" s="109">
        <v>0.8</v>
      </c>
      <c r="DW40" s="2"/>
      <c r="DX40" s="2">
        <f>DW40*HX13</f>
        <v>0</v>
      </c>
      <c r="DY40" s="2"/>
      <c r="DZ40" s="2">
        <f>DY40*HX13</f>
        <v>0</v>
      </c>
      <c r="EA40" s="37">
        <f>132.58*0.25</f>
        <v>33.145000000000003</v>
      </c>
      <c r="EB40" s="2">
        <f>EA40*HX13</f>
        <v>0.99103550000000007</v>
      </c>
      <c r="EC40" s="37">
        <f>132.58*0.25</f>
        <v>33.145000000000003</v>
      </c>
      <c r="ED40" s="2">
        <f>EC40*HY13</f>
        <v>1.0059507500000002</v>
      </c>
      <c r="EE40" s="37">
        <f>132.58*0.25</f>
        <v>33.145000000000003</v>
      </c>
      <c r="EF40" s="2">
        <f>EE40*HY13</f>
        <v>1.0059507500000002</v>
      </c>
      <c r="EG40" s="37">
        <f>132.58*0.25</f>
        <v>33.145000000000003</v>
      </c>
      <c r="EH40" s="2">
        <f>EG40*HY13</f>
        <v>1.0059507500000002</v>
      </c>
      <c r="EI40" s="37">
        <f>132.58*0.25</f>
        <v>33.145000000000003</v>
      </c>
      <c r="EJ40" s="2">
        <f>EI40*HY13</f>
        <v>1.0059507500000002</v>
      </c>
      <c r="EK40" s="37">
        <f>132.58*0.25</f>
        <v>33.145000000000003</v>
      </c>
      <c r="EL40" s="2">
        <f>EK40*HY13</f>
        <v>1.0059507500000002</v>
      </c>
      <c r="EM40" s="37">
        <f>132.58*0.25</f>
        <v>33.145000000000003</v>
      </c>
      <c r="EN40" s="2">
        <f>EM40*HY13</f>
        <v>1.0059507500000002</v>
      </c>
      <c r="EO40" s="37">
        <f>132.58*0.25</f>
        <v>33.145000000000003</v>
      </c>
      <c r="EP40" s="2">
        <f>EO40*HY13</f>
        <v>1.0059507500000002</v>
      </c>
      <c r="EQ40" s="37">
        <f>132.58*0.25</f>
        <v>33.145000000000003</v>
      </c>
      <c r="ER40" s="2">
        <f>EQ40*HY13</f>
        <v>1.0059507500000002</v>
      </c>
      <c r="ES40" s="37">
        <f>132.58*0.25</f>
        <v>33.145000000000003</v>
      </c>
      <c r="ET40" s="2">
        <f>ES40*HY13</f>
        <v>1.0059507500000002</v>
      </c>
      <c r="EU40" s="2">
        <f>DV40*IA24</f>
        <v>49.8568</v>
      </c>
      <c r="EV40" s="109">
        <v>0.8</v>
      </c>
      <c r="EW40" s="37">
        <f>132.58*0.25</f>
        <v>33.145000000000003</v>
      </c>
      <c r="EX40" s="2">
        <f>EW40*HY13</f>
        <v>1.0059507500000002</v>
      </c>
      <c r="EY40" s="37">
        <f>132.58*0.25</f>
        <v>33.145000000000003</v>
      </c>
      <c r="EZ40" s="2">
        <f>EY40*HY13</f>
        <v>1.0059507500000002</v>
      </c>
      <c r="FA40" s="37">
        <f>132.58*0.25</f>
        <v>33.145000000000003</v>
      </c>
      <c r="FB40" s="2">
        <f>FA40*HY13</f>
        <v>1.0059507500000002</v>
      </c>
      <c r="FC40" s="37">
        <f>132.58*0.5</f>
        <v>66.290000000000006</v>
      </c>
      <c r="FD40" s="2">
        <f>FC40*HZ13</f>
        <v>2.0423949000000001</v>
      </c>
      <c r="FE40" s="37">
        <f>132.58*0.5</f>
        <v>66.290000000000006</v>
      </c>
      <c r="FF40" s="2">
        <f>FE40*HZ13</f>
        <v>2.0423949000000001</v>
      </c>
      <c r="FG40" s="37">
        <f>132.58*0.5</f>
        <v>66.290000000000006</v>
      </c>
      <c r="FH40" s="2">
        <f>FG40*HZ13</f>
        <v>2.0423949000000001</v>
      </c>
      <c r="FI40" s="37">
        <f>132.58*0.5</f>
        <v>66.290000000000006</v>
      </c>
      <c r="FJ40" s="2">
        <f>FI40*HZ13</f>
        <v>2.0423949000000001</v>
      </c>
      <c r="FK40" s="37">
        <f>132.58*0.5</f>
        <v>66.290000000000006</v>
      </c>
      <c r="FL40" s="2">
        <f>FK40*HZ13</f>
        <v>2.0423949000000001</v>
      </c>
      <c r="FM40" s="37">
        <f>132.58*0.5</f>
        <v>66.290000000000006</v>
      </c>
      <c r="FN40" s="2">
        <f>FM40*HZ13</f>
        <v>2.0423949000000001</v>
      </c>
      <c r="FO40" s="37">
        <f>132.58*0.5</f>
        <v>66.290000000000006</v>
      </c>
      <c r="FP40" s="2">
        <f>FO40*HZ13</f>
        <v>2.0423949000000001</v>
      </c>
      <c r="FQ40" s="37">
        <f>132.58*0.5</f>
        <v>66.290000000000006</v>
      </c>
      <c r="FR40" s="2">
        <f>FQ40*HZ13</f>
        <v>2.0423949000000001</v>
      </c>
      <c r="FS40" s="37">
        <f>132.58*0.5</f>
        <v>66.290000000000006</v>
      </c>
      <c r="FT40" s="2">
        <f>FS40*HZ13</f>
        <v>2.0423949000000001</v>
      </c>
      <c r="FU40" s="2">
        <f>EV40*IA24</f>
        <v>49.8568</v>
      </c>
      <c r="FV40" s="109">
        <v>0.8</v>
      </c>
      <c r="FW40" s="37">
        <f>132.58*0.5</f>
        <v>66.290000000000006</v>
      </c>
      <c r="FX40" s="2">
        <f>FW40*HZ13</f>
        <v>2.0423949000000001</v>
      </c>
      <c r="FY40" s="37">
        <f>132.58*0.5</f>
        <v>66.290000000000006</v>
      </c>
      <c r="FZ40" s="2">
        <f>FY40*HZ13</f>
        <v>2.0423949000000001</v>
      </c>
      <c r="GA40" s="37">
        <f>132.58*0.5</f>
        <v>66.290000000000006</v>
      </c>
      <c r="GB40" s="77">
        <f>GA40*HZ13</f>
        <v>2.0423949000000001</v>
      </c>
      <c r="GC40" s="68">
        <f>132.58</f>
        <v>132.58000000000001</v>
      </c>
      <c r="GD40" s="2">
        <f>GC40*IA13</f>
        <v>4.1460616469999989</v>
      </c>
      <c r="GE40" s="37">
        <f>132.58</f>
        <v>132.58000000000001</v>
      </c>
      <c r="GF40" s="2">
        <f>GE40*IA13</f>
        <v>4.1460616469999989</v>
      </c>
      <c r="GG40" s="37">
        <f>132.58</f>
        <v>132.58000000000001</v>
      </c>
      <c r="GH40" s="2">
        <f>GG40*IA13</f>
        <v>4.1460616469999989</v>
      </c>
      <c r="GI40" s="37">
        <f>132.58</f>
        <v>132.58000000000001</v>
      </c>
      <c r="GJ40" s="2">
        <f>GI40*IA13</f>
        <v>4.1460616469999989</v>
      </c>
      <c r="GK40" s="37">
        <f>132.58</f>
        <v>132.58000000000001</v>
      </c>
      <c r="GL40" s="2">
        <f>GK40*IA13</f>
        <v>4.1460616469999989</v>
      </c>
      <c r="GM40" s="37">
        <f>132.58</f>
        <v>132.58000000000001</v>
      </c>
      <c r="GN40" s="2">
        <f>GM40*IA13</f>
        <v>4.1460616469999989</v>
      </c>
      <c r="GO40" s="37">
        <f>132.58</f>
        <v>132.58000000000001</v>
      </c>
      <c r="GP40" s="2">
        <f>GO40*IA13</f>
        <v>4.1460616469999989</v>
      </c>
      <c r="GQ40" s="37">
        <f>132.58</f>
        <v>132.58000000000001</v>
      </c>
      <c r="GR40" s="2">
        <f>GQ40*IA13</f>
        <v>4.1460616469999989</v>
      </c>
      <c r="GS40" s="37">
        <f>132.58</f>
        <v>132.58000000000001</v>
      </c>
      <c r="GT40" s="2">
        <f>GS40*IA13</f>
        <v>4.1460616469999989</v>
      </c>
      <c r="GU40" s="2">
        <f>FV40*IA24</f>
        <v>49.8568</v>
      </c>
      <c r="GV40" s="109">
        <f t="shared" si="211"/>
        <v>0.25</v>
      </c>
      <c r="GW40" s="37">
        <f>132.58</f>
        <v>132.58000000000001</v>
      </c>
      <c r="GX40" s="2">
        <f>GW40*IA13</f>
        <v>4.1460616469999989</v>
      </c>
      <c r="GY40" s="37">
        <f>132.58</f>
        <v>132.58000000000001</v>
      </c>
      <c r="GZ40" s="2">
        <f>GY40*IA13</f>
        <v>4.1460616469999989</v>
      </c>
      <c r="HA40" s="37">
        <f>132.58</f>
        <v>132.58000000000001</v>
      </c>
      <c r="HB40" s="2">
        <f>HA40*IA13</f>
        <v>4.1460616469999989</v>
      </c>
      <c r="HC40" s="2"/>
      <c r="HD40" s="2">
        <f>HC40*IB13</f>
        <v>0</v>
      </c>
      <c r="HE40" s="2"/>
      <c r="HF40" s="2">
        <f>HE40*IB13</f>
        <v>0</v>
      </c>
      <c r="HG40" s="2"/>
      <c r="HH40" s="2">
        <f>HG40*IB13</f>
        <v>0</v>
      </c>
      <c r="HI40" s="2"/>
      <c r="HJ40" s="2">
        <f>HI40*IB13</f>
        <v>0</v>
      </c>
      <c r="HK40" s="2"/>
      <c r="HL40" s="2">
        <f>HK40*IB13</f>
        <v>0</v>
      </c>
      <c r="HM40" s="2">
        <f>GV40*IA24</f>
        <v>15.580249999999999</v>
      </c>
      <c r="HN40" s="109">
        <f>SUM(GV40,FV40,EV40,DV40,CV40,BV40,AV40,V40,D40)</f>
        <v>5.45</v>
      </c>
      <c r="HO40" s="60">
        <f>SUM(AE40,AG40,AI40,AK40,AM40,AO40,AQ40,AS40,AW40,AY40,BA40,BC40,BE40,BG40,BI40,BK40,BM40,BO40,BQ40,BS40,BW40,BY40,CA40,CC40,CE40,CG40,CI40,CK40,CM40,CO40,CQ40,CS40,CW40,CY40,DA40,DC40,DE40,DG40,DI40,DK40,DM40,DO40,DQ40,DS40,DW40,DY40,EA40,EC40,EE40,EG40,EI40,EK40,EM40,EO40,EQ40,ES40,EW40,EY40,FA40,FC40,FE40,FG40,FI40,FK40,FM40,FO40,FQ40,FS40,FW40,FY40,GA40,GC40,GE40,GG44,GG44,GG40,GI40,GK40,GM40,GO40,GQ40,GS40,GW40,GY40,HA40,HC40,HE40,HG40,HI40,HK40,AC40,AA40,Y40,W40,S40,Q40,O40,M40,K40,I40,G40,E40)</f>
        <v>3287.0649999999991</v>
      </c>
      <c r="HP40" s="61">
        <f>SUM(AF40,AH40,AJ40,AL40,AN40,AP40,AR40,AT40,AX40,AZ40,BB40,BD40,BF40,BH40,BJ40,BL40,BN40,BP40,BR40,BT40,BX40,BZ40,CB40,CD40,CF40,CH40,CJ40,CL40,CN40,CP40,CR40,CT40,CX40,CZ40,DB40,DD40,DF40,DH40,DJ40,DL40,DN40,DP40,DR40,DT40,DX40,DZ40,EB40,ED40,EF40,EH40,EJ40,EL40,EN40,EP40,ER40,ET40,EX40,EZ40,FB40,FD40,FF40,FH40,FJ40,FL40,FN40,FP40,FR40,FT40,FX40,FZ40,GB40,GD40,GF40,GH44,GH44,GH40,GJ40,GL40,GN40,GP40,GR40,GT40,GX40,GZ40,HB40,HD40,HF40,HH40,HJ40,HL40,AD40,AB40,Z40,X40,T40,R40,P40,N40,L40,J40,H40,F40)</f>
        <v>104.16792916249997</v>
      </c>
      <c r="HQ40" s="34">
        <f t="shared" si="212"/>
        <v>333.83145000000002</v>
      </c>
      <c r="HT40" s="40" t="s">
        <v>59</v>
      </c>
      <c r="HU40" s="41" t="s">
        <v>60</v>
      </c>
      <c r="HV40" s="42">
        <v>100</v>
      </c>
      <c r="HW40" s="42">
        <f t="shared" ref="HW40:HW56" si="259">HV40*0.9</f>
        <v>90</v>
      </c>
      <c r="HX40" s="43">
        <v>180000</v>
      </c>
      <c r="HY40" s="42">
        <f t="shared" si="258"/>
        <v>162000</v>
      </c>
    </row>
    <row r="41" spans="1:238" s="23" customFormat="1" ht="14.25" customHeight="1" thickBot="1">
      <c r="A41" s="30"/>
      <c r="B41" s="31" t="s">
        <v>46</v>
      </c>
      <c r="C41" s="31">
        <v>305</v>
      </c>
      <c r="D41" s="109"/>
      <c r="E41" s="53">
        <f>SUM(E42)</f>
        <v>0</v>
      </c>
      <c r="F41" s="53">
        <f t="shared" ref="F41:AD41" si="260">SUM(F42)</f>
        <v>0</v>
      </c>
      <c r="G41" s="53">
        <f t="shared" si="260"/>
        <v>0</v>
      </c>
      <c r="H41" s="53">
        <f t="shared" si="260"/>
        <v>0</v>
      </c>
      <c r="I41" s="53">
        <f t="shared" si="260"/>
        <v>0</v>
      </c>
      <c r="J41" s="53">
        <f t="shared" si="260"/>
        <v>0</v>
      </c>
      <c r="K41" s="53">
        <f t="shared" si="260"/>
        <v>0</v>
      </c>
      <c r="L41" s="53">
        <f t="shared" si="260"/>
        <v>0</v>
      </c>
      <c r="M41" s="53">
        <f t="shared" si="260"/>
        <v>0</v>
      </c>
      <c r="N41" s="53">
        <f t="shared" si="260"/>
        <v>0</v>
      </c>
      <c r="O41" s="53">
        <f t="shared" si="260"/>
        <v>0</v>
      </c>
      <c r="P41" s="53">
        <f t="shared" si="260"/>
        <v>0</v>
      </c>
      <c r="Q41" s="53">
        <f t="shared" si="260"/>
        <v>0</v>
      </c>
      <c r="R41" s="53">
        <f t="shared" si="260"/>
        <v>0</v>
      </c>
      <c r="S41" s="53">
        <f t="shared" si="260"/>
        <v>0</v>
      </c>
      <c r="T41" s="53">
        <f t="shared" si="260"/>
        <v>0</v>
      </c>
      <c r="U41" s="53"/>
      <c r="V41" s="109"/>
      <c r="W41" s="53">
        <f t="shared" si="260"/>
        <v>2</v>
      </c>
      <c r="X41" s="53">
        <f t="shared" si="260"/>
        <v>7.2719999999999993E-2</v>
      </c>
      <c r="Y41" s="53">
        <f t="shared" si="260"/>
        <v>2</v>
      </c>
      <c r="Z41" s="53">
        <f t="shared" si="260"/>
        <v>7.2719999999999993E-2</v>
      </c>
      <c r="AA41" s="53">
        <f t="shared" si="260"/>
        <v>2</v>
      </c>
      <c r="AB41" s="53">
        <f t="shared" si="260"/>
        <v>7.2719999999999993E-2</v>
      </c>
      <c r="AC41" s="53">
        <f t="shared" si="260"/>
        <v>2</v>
      </c>
      <c r="AD41" s="53">
        <f t="shared" si="260"/>
        <v>7.2719999999999993E-2</v>
      </c>
      <c r="AE41" s="36">
        <f>SUM(AE42)</f>
        <v>2</v>
      </c>
      <c r="AF41" s="34">
        <f t="shared" ref="AF41:CW41" si="261">SUM(AF42)</f>
        <v>7.2719999999999993E-2</v>
      </c>
      <c r="AG41" s="31">
        <f t="shared" si="261"/>
        <v>2</v>
      </c>
      <c r="AH41" s="72">
        <f t="shared" si="261"/>
        <v>7.2719999999999993E-2</v>
      </c>
      <c r="AI41" s="66">
        <f t="shared" si="261"/>
        <v>2</v>
      </c>
      <c r="AJ41" s="34">
        <f t="shared" si="261"/>
        <v>7.2719999999999993E-2</v>
      </c>
      <c r="AK41" s="31">
        <f t="shared" si="261"/>
        <v>2</v>
      </c>
      <c r="AL41" s="31">
        <f t="shared" si="261"/>
        <v>7.2719999999999993E-2</v>
      </c>
      <c r="AM41" s="31">
        <f t="shared" si="261"/>
        <v>13.258000000000003</v>
      </c>
      <c r="AN41" s="31">
        <f t="shared" si="261"/>
        <v>0.48206088000000002</v>
      </c>
      <c r="AO41" s="31">
        <f t="shared" si="261"/>
        <v>13.258000000000003</v>
      </c>
      <c r="AP41" s="31">
        <f t="shared" si="261"/>
        <v>0.48206088000000002</v>
      </c>
      <c r="AQ41" s="31">
        <f t="shared" si="261"/>
        <v>13.258000000000003</v>
      </c>
      <c r="AR41" s="31">
        <f t="shared" si="261"/>
        <v>0.48206088000000002</v>
      </c>
      <c r="AS41" s="31">
        <f t="shared" si="261"/>
        <v>13.258000000000003</v>
      </c>
      <c r="AT41" s="31">
        <f t="shared" si="261"/>
        <v>0.48206088000000002</v>
      </c>
      <c r="AU41" s="31"/>
      <c r="AV41" s="109"/>
      <c r="AW41" s="31">
        <f t="shared" si="261"/>
        <v>13.258000000000003</v>
      </c>
      <c r="AX41" s="31">
        <f t="shared" si="261"/>
        <v>0.48206088000000002</v>
      </c>
      <c r="AY41" s="31">
        <f t="shared" si="261"/>
        <v>13.258000000000003</v>
      </c>
      <c r="AZ41" s="31">
        <f t="shared" si="261"/>
        <v>0.48206088000000002</v>
      </c>
      <c r="BA41" s="31">
        <f t="shared" si="261"/>
        <v>13.258000000000003</v>
      </c>
      <c r="BB41" s="31">
        <f t="shared" si="261"/>
        <v>0.48206088000000002</v>
      </c>
      <c r="BC41" s="31">
        <f t="shared" si="261"/>
        <v>13.258000000000003</v>
      </c>
      <c r="BD41" s="31">
        <f t="shared" si="261"/>
        <v>0.4893527800000001</v>
      </c>
      <c r="BE41" s="31">
        <f t="shared" si="261"/>
        <v>13.258000000000003</v>
      </c>
      <c r="BF41" s="31">
        <f t="shared" si="261"/>
        <v>0.4893527800000001</v>
      </c>
      <c r="BG41" s="31">
        <f t="shared" si="261"/>
        <v>13.258000000000003</v>
      </c>
      <c r="BH41" s="31">
        <f t="shared" si="261"/>
        <v>0.4893527800000001</v>
      </c>
      <c r="BI41" s="66">
        <f t="shared" si="261"/>
        <v>13.258000000000003</v>
      </c>
      <c r="BJ41" s="31">
        <f t="shared" si="261"/>
        <v>0.4893527800000001</v>
      </c>
      <c r="BK41" s="31">
        <f t="shared" si="261"/>
        <v>13.258000000000003</v>
      </c>
      <c r="BL41" s="31">
        <f t="shared" si="261"/>
        <v>0.4893527800000001</v>
      </c>
      <c r="BM41" s="31">
        <f t="shared" si="261"/>
        <v>13.258000000000003</v>
      </c>
      <c r="BN41" s="31">
        <f t="shared" si="261"/>
        <v>0.4893527800000001</v>
      </c>
      <c r="BO41" s="31">
        <f t="shared" si="261"/>
        <v>13.258000000000003</v>
      </c>
      <c r="BP41" s="31">
        <f t="shared" si="261"/>
        <v>0.4893527800000001</v>
      </c>
      <c r="BQ41" s="31">
        <f t="shared" si="261"/>
        <v>13.258000000000003</v>
      </c>
      <c r="BR41" s="31">
        <f t="shared" si="261"/>
        <v>0.4893527800000001</v>
      </c>
      <c r="BS41" s="31">
        <f t="shared" si="261"/>
        <v>13.258000000000003</v>
      </c>
      <c r="BT41" s="31">
        <f t="shared" si="261"/>
        <v>0.4893527800000001</v>
      </c>
      <c r="BU41" s="31"/>
      <c r="BV41" s="109"/>
      <c r="BW41" s="31">
        <f t="shared" si="261"/>
        <v>13.258000000000003</v>
      </c>
      <c r="BX41" s="31">
        <f t="shared" si="261"/>
        <v>0.4893527800000001</v>
      </c>
      <c r="BY41" s="31">
        <f t="shared" si="261"/>
        <v>13.258000000000003</v>
      </c>
      <c r="BZ41" s="31">
        <f t="shared" si="261"/>
        <v>0.4893527800000001</v>
      </c>
      <c r="CA41" s="31">
        <f t="shared" si="261"/>
        <v>13.258000000000003</v>
      </c>
      <c r="CB41" s="31">
        <f t="shared" si="261"/>
        <v>0.4893527800000001</v>
      </c>
      <c r="CC41" s="31">
        <f t="shared" si="261"/>
        <v>13.258000000000003</v>
      </c>
      <c r="CD41" s="31">
        <f t="shared" si="261"/>
        <v>0.49664468000000012</v>
      </c>
      <c r="CE41" s="31">
        <f t="shared" si="261"/>
        <v>13.258000000000003</v>
      </c>
      <c r="CF41" s="31">
        <f t="shared" si="261"/>
        <v>0.49664468000000012</v>
      </c>
      <c r="CG41" s="31">
        <f t="shared" si="261"/>
        <v>13.258000000000003</v>
      </c>
      <c r="CH41" s="31">
        <f t="shared" si="261"/>
        <v>0.49664468000000012</v>
      </c>
      <c r="CI41" s="31">
        <f t="shared" si="261"/>
        <v>13.258000000000003</v>
      </c>
      <c r="CJ41" s="31">
        <f t="shared" si="261"/>
        <v>0.49664468000000012</v>
      </c>
      <c r="CK41" s="31">
        <f t="shared" si="261"/>
        <v>13.258000000000003</v>
      </c>
      <c r="CL41" s="31">
        <f t="shared" si="261"/>
        <v>0.49664468000000012</v>
      </c>
      <c r="CM41" s="31">
        <f t="shared" si="261"/>
        <v>13.258000000000003</v>
      </c>
      <c r="CN41" s="31">
        <f t="shared" si="261"/>
        <v>0.49664468000000012</v>
      </c>
      <c r="CO41" s="31">
        <f t="shared" si="261"/>
        <v>13.258000000000003</v>
      </c>
      <c r="CP41" s="31">
        <f t="shared" si="261"/>
        <v>0.49664468000000012</v>
      </c>
      <c r="CQ41" s="31">
        <f t="shared" si="261"/>
        <v>13.258000000000003</v>
      </c>
      <c r="CR41" s="31">
        <f t="shared" si="261"/>
        <v>0.49664468000000012</v>
      </c>
      <c r="CS41" s="31">
        <f t="shared" si="261"/>
        <v>13.258000000000003</v>
      </c>
      <c r="CT41" s="31">
        <f t="shared" si="261"/>
        <v>0.49664468000000012</v>
      </c>
      <c r="CU41" s="31"/>
      <c r="CV41" s="109"/>
      <c r="CW41" s="31">
        <f t="shared" si="261"/>
        <v>13.258000000000003</v>
      </c>
      <c r="CX41" s="31">
        <f t="shared" ref="CX41:FM41" si="262">SUM(CX42)</f>
        <v>0.49664468000000012</v>
      </c>
      <c r="CY41" s="31">
        <f t="shared" si="262"/>
        <v>66.290000000000006</v>
      </c>
      <c r="CZ41" s="74">
        <f t="shared" si="262"/>
        <v>2.4832234000000004</v>
      </c>
      <c r="DA41" s="66">
        <f t="shared" si="262"/>
        <v>132.58000000000001</v>
      </c>
      <c r="DB41" s="31">
        <f t="shared" si="262"/>
        <v>4.9664468000000008</v>
      </c>
      <c r="DC41" s="31">
        <f t="shared" si="262"/>
        <v>132.58000000000001</v>
      </c>
      <c r="DD41" s="31">
        <f t="shared" si="262"/>
        <v>5.0406916000000015</v>
      </c>
      <c r="DE41" s="31">
        <f t="shared" si="262"/>
        <v>132.58000000000001</v>
      </c>
      <c r="DF41" s="31">
        <f t="shared" si="262"/>
        <v>5.0406916000000015</v>
      </c>
      <c r="DG41" s="31">
        <f t="shared" si="262"/>
        <v>132.58000000000001</v>
      </c>
      <c r="DH41" s="31">
        <f t="shared" si="262"/>
        <v>5.0406916000000015</v>
      </c>
      <c r="DI41" s="31">
        <f t="shared" si="262"/>
        <v>132.58000000000001</v>
      </c>
      <c r="DJ41" s="31">
        <f t="shared" si="262"/>
        <v>5.0406916000000015</v>
      </c>
      <c r="DK41" s="31">
        <f t="shared" si="262"/>
        <v>132.58000000000001</v>
      </c>
      <c r="DL41" s="31">
        <f t="shared" si="262"/>
        <v>5.0406916000000015</v>
      </c>
      <c r="DM41" s="31">
        <f t="shared" si="262"/>
        <v>132.58000000000001</v>
      </c>
      <c r="DN41" s="31">
        <f t="shared" si="262"/>
        <v>5.0406916000000015</v>
      </c>
      <c r="DO41" s="31">
        <f t="shared" si="262"/>
        <v>132.58000000000001</v>
      </c>
      <c r="DP41" s="31">
        <f t="shared" si="262"/>
        <v>5.0406916000000015</v>
      </c>
      <c r="DQ41" s="31">
        <f t="shared" si="262"/>
        <v>132.58000000000001</v>
      </c>
      <c r="DR41" s="31">
        <f t="shared" si="262"/>
        <v>5.0406916000000015</v>
      </c>
      <c r="DS41" s="31">
        <f t="shared" si="262"/>
        <v>132.58000000000001</v>
      </c>
      <c r="DT41" s="31">
        <f t="shared" si="262"/>
        <v>5.0406916000000015</v>
      </c>
      <c r="DU41" s="31"/>
      <c r="DV41" s="109"/>
      <c r="DW41" s="31">
        <f t="shared" si="262"/>
        <v>132.58000000000001</v>
      </c>
      <c r="DX41" s="31">
        <f t="shared" si="262"/>
        <v>5.0406916000000015</v>
      </c>
      <c r="DY41" s="31">
        <f t="shared" si="262"/>
        <v>132.58000000000001</v>
      </c>
      <c r="DZ41" s="31">
        <f t="shared" si="262"/>
        <v>5.0406916000000015</v>
      </c>
      <c r="EA41" s="31">
        <f t="shared" si="262"/>
        <v>132.58000000000001</v>
      </c>
      <c r="EB41" s="31">
        <f t="shared" si="262"/>
        <v>5.0406916000000015</v>
      </c>
      <c r="EC41" s="31">
        <f t="shared" si="262"/>
        <v>132.58000000000001</v>
      </c>
      <c r="ED41" s="31">
        <f t="shared" si="262"/>
        <v>5.1162622000000013</v>
      </c>
      <c r="EE41" s="31">
        <f t="shared" si="262"/>
        <v>132.58000000000001</v>
      </c>
      <c r="EF41" s="31">
        <f t="shared" si="262"/>
        <v>5.1162622000000013</v>
      </c>
      <c r="EG41" s="31">
        <f t="shared" si="262"/>
        <v>132.58000000000001</v>
      </c>
      <c r="EH41" s="31">
        <f t="shared" si="262"/>
        <v>5.1162622000000013</v>
      </c>
      <c r="EI41" s="31">
        <f t="shared" si="262"/>
        <v>132.58000000000001</v>
      </c>
      <c r="EJ41" s="31">
        <f t="shared" si="262"/>
        <v>5.1162622000000013</v>
      </c>
      <c r="EK41" s="31">
        <f t="shared" si="262"/>
        <v>132.58000000000001</v>
      </c>
      <c r="EL41" s="31">
        <f t="shared" si="262"/>
        <v>5.1162622000000013</v>
      </c>
      <c r="EM41" s="31">
        <f t="shared" si="262"/>
        <v>33.145000000000003</v>
      </c>
      <c r="EN41" s="31">
        <f t="shared" si="262"/>
        <v>1.2790655500000003</v>
      </c>
      <c r="EO41" s="31">
        <f t="shared" si="262"/>
        <v>33.145000000000003</v>
      </c>
      <c r="EP41" s="31">
        <f t="shared" si="262"/>
        <v>1.2790655500000003</v>
      </c>
      <c r="EQ41" s="31">
        <f t="shared" si="262"/>
        <v>33.145000000000003</v>
      </c>
      <c r="ER41" s="31">
        <f t="shared" si="262"/>
        <v>1.2790655500000003</v>
      </c>
      <c r="ES41" s="31">
        <f t="shared" si="262"/>
        <v>33.145000000000003</v>
      </c>
      <c r="ET41" s="31">
        <f t="shared" si="262"/>
        <v>1.2790655500000003</v>
      </c>
      <c r="EU41" s="31"/>
      <c r="EV41" s="109"/>
      <c r="EW41" s="31">
        <f t="shared" si="262"/>
        <v>33.145000000000003</v>
      </c>
      <c r="EX41" s="31">
        <f t="shared" si="262"/>
        <v>1.2790655500000003</v>
      </c>
      <c r="EY41" s="31">
        <f t="shared" si="262"/>
        <v>33.145000000000003</v>
      </c>
      <c r="EZ41" s="31">
        <f t="shared" si="262"/>
        <v>1.2790655500000003</v>
      </c>
      <c r="FA41" s="31">
        <f t="shared" si="262"/>
        <v>33.145000000000003</v>
      </c>
      <c r="FB41" s="31">
        <f t="shared" si="262"/>
        <v>1.2790655500000003</v>
      </c>
      <c r="FC41" s="31">
        <f t="shared" si="262"/>
        <v>33.145000000000003</v>
      </c>
      <c r="FD41" s="31">
        <f t="shared" si="262"/>
        <v>1.2982896500000003</v>
      </c>
      <c r="FE41" s="31">
        <f t="shared" si="262"/>
        <v>33.145000000000003</v>
      </c>
      <c r="FF41" s="31">
        <f t="shared" si="262"/>
        <v>1.2982896500000003</v>
      </c>
      <c r="FG41" s="31">
        <f t="shared" si="262"/>
        <v>33.145000000000003</v>
      </c>
      <c r="FH41" s="31">
        <f t="shared" si="262"/>
        <v>1.2982896500000003</v>
      </c>
      <c r="FI41" s="31">
        <f t="shared" si="262"/>
        <v>33.145000000000003</v>
      </c>
      <c r="FJ41" s="31">
        <f t="shared" si="262"/>
        <v>1.2982896500000003</v>
      </c>
      <c r="FK41" s="31">
        <f t="shared" si="262"/>
        <v>33.145000000000003</v>
      </c>
      <c r="FL41" s="31">
        <f t="shared" si="262"/>
        <v>1.2982896500000003</v>
      </c>
      <c r="FM41" s="31">
        <f t="shared" si="262"/>
        <v>33.145000000000003</v>
      </c>
      <c r="FN41" s="31">
        <f t="shared" ref="FN41:HL41" si="263">SUM(FN42)</f>
        <v>1.2982896500000003</v>
      </c>
      <c r="FO41" s="31">
        <f t="shared" si="263"/>
        <v>33.145000000000003</v>
      </c>
      <c r="FP41" s="31">
        <f t="shared" si="263"/>
        <v>1.2982896500000003</v>
      </c>
      <c r="FQ41" s="31">
        <f t="shared" si="263"/>
        <v>33.145000000000003</v>
      </c>
      <c r="FR41" s="31">
        <f t="shared" si="263"/>
        <v>1.2982896500000003</v>
      </c>
      <c r="FS41" s="31">
        <f t="shared" si="263"/>
        <v>33.145000000000003</v>
      </c>
      <c r="FT41" s="31">
        <f t="shared" si="263"/>
        <v>1.2982896500000003</v>
      </c>
      <c r="FU41" s="31"/>
      <c r="FV41" s="109"/>
      <c r="FW41" s="31">
        <f t="shared" si="263"/>
        <v>33.145000000000003</v>
      </c>
      <c r="FX41" s="31">
        <f t="shared" si="263"/>
        <v>1.2982896500000003</v>
      </c>
      <c r="FY41" s="31">
        <f t="shared" si="263"/>
        <v>33.145000000000003</v>
      </c>
      <c r="FZ41" s="31">
        <f t="shared" si="263"/>
        <v>1.2982896500000003</v>
      </c>
      <c r="GA41" s="31">
        <f t="shared" si="263"/>
        <v>33.145000000000003</v>
      </c>
      <c r="GB41" s="74">
        <f t="shared" si="263"/>
        <v>1.2982896500000003</v>
      </c>
      <c r="GC41" s="66">
        <f t="shared" si="263"/>
        <v>33.145000000000003</v>
      </c>
      <c r="GD41" s="31">
        <f t="shared" si="263"/>
        <v>1.3177639947500002</v>
      </c>
      <c r="GE41" s="31">
        <f t="shared" si="263"/>
        <v>33.145000000000003</v>
      </c>
      <c r="GF41" s="31">
        <f t="shared" si="263"/>
        <v>1.3177639947500002</v>
      </c>
      <c r="GG41" s="31">
        <f t="shared" si="263"/>
        <v>33.145000000000003</v>
      </c>
      <c r="GH41" s="31">
        <f t="shared" si="263"/>
        <v>1.3177639947500002</v>
      </c>
      <c r="GI41" s="31">
        <f t="shared" si="263"/>
        <v>33.145000000000003</v>
      </c>
      <c r="GJ41" s="31">
        <f t="shared" si="263"/>
        <v>1.3177639947500002</v>
      </c>
      <c r="GK41" s="31">
        <f t="shared" si="263"/>
        <v>0</v>
      </c>
      <c r="GL41" s="31">
        <f t="shared" si="263"/>
        <v>0</v>
      </c>
      <c r="GM41" s="31">
        <f t="shared" si="263"/>
        <v>0</v>
      </c>
      <c r="GN41" s="31">
        <f t="shared" si="263"/>
        <v>0</v>
      </c>
      <c r="GO41" s="31">
        <f t="shared" si="263"/>
        <v>0</v>
      </c>
      <c r="GP41" s="31">
        <f t="shared" si="263"/>
        <v>0</v>
      </c>
      <c r="GQ41" s="31">
        <f t="shared" si="263"/>
        <v>0</v>
      </c>
      <c r="GR41" s="31">
        <f t="shared" si="263"/>
        <v>0</v>
      </c>
      <c r="GS41" s="31">
        <f t="shared" si="263"/>
        <v>0</v>
      </c>
      <c r="GT41" s="31">
        <f t="shared" si="263"/>
        <v>0</v>
      </c>
      <c r="GU41" s="31"/>
      <c r="GV41" s="109"/>
      <c r="GW41" s="31">
        <f t="shared" si="263"/>
        <v>0</v>
      </c>
      <c r="GX41" s="31">
        <f t="shared" si="263"/>
        <v>0</v>
      </c>
      <c r="GY41" s="31">
        <f t="shared" si="263"/>
        <v>0</v>
      </c>
      <c r="GZ41" s="31">
        <f t="shared" si="263"/>
        <v>0</v>
      </c>
      <c r="HA41" s="31">
        <f t="shared" si="263"/>
        <v>0</v>
      </c>
      <c r="HB41" s="31">
        <f t="shared" si="263"/>
        <v>0</v>
      </c>
      <c r="HC41" s="31">
        <f t="shared" si="263"/>
        <v>0</v>
      </c>
      <c r="HD41" s="31">
        <f t="shared" si="263"/>
        <v>0</v>
      </c>
      <c r="HE41" s="31">
        <f t="shared" si="263"/>
        <v>0</v>
      </c>
      <c r="HF41" s="31">
        <f t="shared" si="263"/>
        <v>0</v>
      </c>
      <c r="HG41" s="31">
        <f t="shared" si="263"/>
        <v>0</v>
      </c>
      <c r="HH41" s="31">
        <f t="shared" si="263"/>
        <v>0</v>
      </c>
      <c r="HI41" s="31">
        <f t="shared" si="263"/>
        <v>0</v>
      </c>
      <c r="HJ41" s="31">
        <f t="shared" si="263"/>
        <v>0</v>
      </c>
      <c r="HK41" s="31">
        <f t="shared" si="263"/>
        <v>1</v>
      </c>
      <c r="HL41" s="31">
        <f t="shared" si="263"/>
        <v>4.0353913249999998E-2</v>
      </c>
      <c r="HM41" s="31"/>
      <c r="HN41" s="109"/>
      <c r="HO41" s="60">
        <f>SUM(E41,G41,I41,K41,M41,O41,Q41,S41,W41,Y41,AA41,AC41,AE41,AG41,AI41,AK41,AM41,AO41,AQ41,AS41,AW41,AY41,BA41,BC41,BE41,BG41,BI41,BK41,BM41,BO41,BQ41,BS41,BW41,BY41,CA41,CC41,CE41,CG41,CI41,CK41,CM41,CO41,CQ41,CS41,CW41,CY41,DA41,DC41,DE41,DG41,DI41,DK41,DM41,DO41,DQ41,DS41,DW41,DY41,EA41,EC41,EE41,EG41,EI41,EK41,EM41,EO41,EQ41,ES41,EW41,EY41,FA41,FC41,FE41,FG41,FI41,FK41,FM41,FO41,FQ41,FS41,FW41,FY41,GA41,GC41,GE41,GG41,GI41,GK41,GM41,GO41,GQ41,GS41,GW41,GY41,HA41,HC41,HE41,HG41,HI41,HK41)</f>
        <v>3616.5469999999987</v>
      </c>
      <c r="HP41" s="60">
        <f>SUM(F41,H41,J41,L41,N41,P41,R41,T41,X41,Z41,AB41,AD41,AF41,AH41,AJ41,AL41,AN41,AP41,AR41,AT41,AX41,AZ41,BB41,BD41,BF41,BH41,BJ41,BL41,BN41,BP41,BR41,BT41,BX41,BZ41,CB41,CD41,CF41,CH41,CJ41,CL41,CN41,CP41,CR41,CT41,CX41,CZ41,DB41,DD41,DF41,DH41,DJ41,DL41,DN41,DP41,DR41,DT41,DX41,DZ41,EB41,ED41,EF41,EH41,EJ41,EL41,EN41,EP41,ER41,ET41,EX41,EZ41,FB41,FD41,FF41,FH41,FJ41,FL41,FN41,FP41,FR41,FT41,FX41,FZ41,GB41,GD41,GF41,GH41,GJ41,GL41,GN41,GP41,GR41,GT41,GX41,GZ41,HB41,HD41,HF41,HH41,HJ41,HL41)</f>
        <v>138.15849126224998</v>
      </c>
      <c r="HQ41" s="34">
        <f>SUM(HQ42:HQ43)</f>
        <v>209.07121753092471</v>
      </c>
      <c r="HT41" s="40" t="s">
        <v>61</v>
      </c>
      <c r="HU41" s="41" t="s">
        <v>62</v>
      </c>
      <c r="HV41" s="42">
        <v>77</v>
      </c>
      <c r="HW41" s="42">
        <f t="shared" si="259"/>
        <v>69.3</v>
      </c>
      <c r="HX41" s="43">
        <v>138600</v>
      </c>
      <c r="HY41" s="42">
        <f t="shared" si="258"/>
        <v>124740</v>
      </c>
    </row>
    <row r="42" spans="1:238" ht="14.25" customHeight="1" thickBot="1">
      <c r="A42" s="19"/>
      <c r="B42" s="2" t="s">
        <v>117</v>
      </c>
      <c r="C42" s="2"/>
      <c r="D42" s="109">
        <f>SUM(E42,G42,I42,K42,M42,O42,Q42,S42)/132.58/12</f>
        <v>0</v>
      </c>
      <c r="E42" s="54"/>
      <c r="F42" s="54">
        <f>E42*HU12</f>
        <v>0</v>
      </c>
      <c r="G42" s="54"/>
      <c r="H42" s="54">
        <f>G42*HU12</f>
        <v>0</v>
      </c>
      <c r="I42" s="54"/>
      <c r="J42" s="54">
        <f>I42*HU12</f>
        <v>0</v>
      </c>
      <c r="K42" s="54">
        <v>0</v>
      </c>
      <c r="L42" s="54">
        <f>K42*HU12</f>
        <v>0</v>
      </c>
      <c r="M42" s="54">
        <v>0</v>
      </c>
      <c r="N42" s="54">
        <f>M42*HU12</f>
        <v>0</v>
      </c>
      <c r="O42" s="54">
        <v>0</v>
      </c>
      <c r="P42" s="54">
        <f>O42*HU12</f>
        <v>0</v>
      </c>
      <c r="Q42" s="54">
        <v>0</v>
      </c>
      <c r="R42" s="54">
        <f>Q42*HU12</f>
        <v>0</v>
      </c>
      <c r="S42" s="54">
        <v>0</v>
      </c>
      <c r="T42" s="54">
        <f>S42*HU12</f>
        <v>0</v>
      </c>
      <c r="U42" s="54">
        <f>D42*HV24</f>
        <v>0</v>
      </c>
      <c r="V42" s="109">
        <f t="shared" si="204"/>
        <v>4.3390154372202949E-2</v>
      </c>
      <c r="W42" s="54">
        <v>2</v>
      </c>
      <c r="X42" s="54">
        <f>W42*HU12</f>
        <v>7.2719999999999993E-2</v>
      </c>
      <c r="Y42" s="54">
        <v>2</v>
      </c>
      <c r="Z42" s="54">
        <f>Y42*HU12</f>
        <v>7.2719999999999993E-2</v>
      </c>
      <c r="AA42" s="54">
        <v>2</v>
      </c>
      <c r="AB42" s="54">
        <f>AA42*HU12</f>
        <v>7.2719999999999993E-2</v>
      </c>
      <c r="AC42" s="54">
        <v>2</v>
      </c>
      <c r="AD42" s="54">
        <f>AC42*HU12</f>
        <v>7.2719999999999993E-2</v>
      </c>
      <c r="AE42" s="37">
        <v>2</v>
      </c>
      <c r="AF42" s="35">
        <f>AE42*HU12</f>
        <v>7.2719999999999993E-2</v>
      </c>
      <c r="AG42" s="2">
        <v>2</v>
      </c>
      <c r="AH42" s="73">
        <f>AG42*HU12</f>
        <v>7.2719999999999993E-2</v>
      </c>
      <c r="AI42" s="67">
        <v>2</v>
      </c>
      <c r="AJ42" s="35">
        <f>AI42*HU12</f>
        <v>7.2719999999999993E-2</v>
      </c>
      <c r="AK42" s="2">
        <v>2</v>
      </c>
      <c r="AL42" s="2">
        <f>AK42*HU12</f>
        <v>7.2719999999999993E-2</v>
      </c>
      <c r="AM42" s="2">
        <f>132.58*0.1</f>
        <v>13.258000000000003</v>
      </c>
      <c r="AN42" s="2">
        <f>AM42*HU12</f>
        <v>0.48206088000000002</v>
      </c>
      <c r="AO42" s="2">
        <f>132.58*0.1</f>
        <v>13.258000000000003</v>
      </c>
      <c r="AP42" s="2">
        <f>AO42*HU12</f>
        <v>0.48206088000000002</v>
      </c>
      <c r="AQ42" s="2">
        <f>132.58*0.1</f>
        <v>13.258000000000003</v>
      </c>
      <c r="AR42" s="2">
        <f>AQ42*HU12</f>
        <v>0.48206088000000002</v>
      </c>
      <c r="AS42" s="2">
        <f>132.58*0.1</f>
        <v>13.258000000000003</v>
      </c>
      <c r="AT42" s="2">
        <f>AS42*HU12</f>
        <v>0.48206088000000002</v>
      </c>
      <c r="AU42" s="2">
        <f>V42*HW24</f>
        <v>2.5477830844270128</v>
      </c>
      <c r="AV42" s="109">
        <f t="shared" si="205"/>
        <v>0.10000000000000005</v>
      </c>
      <c r="AW42" s="2">
        <f>132.58*0.1</f>
        <v>13.258000000000003</v>
      </c>
      <c r="AX42" s="2">
        <f>AW42*HU12</f>
        <v>0.48206088000000002</v>
      </c>
      <c r="AY42" s="2">
        <f>132.58*0.1</f>
        <v>13.258000000000003</v>
      </c>
      <c r="AZ42" s="2">
        <f>AY42*HU12</f>
        <v>0.48206088000000002</v>
      </c>
      <c r="BA42" s="2">
        <f>132.58*0.1</f>
        <v>13.258000000000003</v>
      </c>
      <c r="BB42" s="2">
        <f>BA42*HU12</f>
        <v>0.48206088000000002</v>
      </c>
      <c r="BC42" s="2">
        <f>132.58*0.1</f>
        <v>13.258000000000003</v>
      </c>
      <c r="BD42" s="2">
        <f>BC42*HV12</f>
        <v>0.4893527800000001</v>
      </c>
      <c r="BE42" s="2">
        <f>132.58*0.1</f>
        <v>13.258000000000003</v>
      </c>
      <c r="BF42" s="2">
        <f>BE42*HV12</f>
        <v>0.4893527800000001</v>
      </c>
      <c r="BG42" s="2">
        <f>132.58*0.1</f>
        <v>13.258000000000003</v>
      </c>
      <c r="BH42" s="2">
        <f>BG42*HV12</f>
        <v>0.4893527800000001</v>
      </c>
      <c r="BI42" s="67">
        <f>132.58*0.1</f>
        <v>13.258000000000003</v>
      </c>
      <c r="BJ42" s="2">
        <f>BI42*HV12</f>
        <v>0.4893527800000001</v>
      </c>
      <c r="BK42" s="2">
        <f>132.58*0.1</f>
        <v>13.258000000000003</v>
      </c>
      <c r="BL42" s="2">
        <f>BK42*HV12</f>
        <v>0.4893527800000001</v>
      </c>
      <c r="BM42" s="2">
        <f>132.58*0.1</f>
        <v>13.258000000000003</v>
      </c>
      <c r="BN42" s="2">
        <f>BM42*HV12</f>
        <v>0.4893527800000001</v>
      </c>
      <c r="BO42" s="2">
        <f>132.58*0.1</f>
        <v>13.258000000000003</v>
      </c>
      <c r="BP42" s="2">
        <f>BO42*HV12</f>
        <v>0.4893527800000001</v>
      </c>
      <c r="BQ42" s="2">
        <f>132.58*0.1</f>
        <v>13.258000000000003</v>
      </c>
      <c r="BR42" s="2">
        <f>BQ42*HV12</f>
        <v>0.4893527800000001</v>
      </c>
      <c r="BS42" s="2">
        <f>132.58*0.1</f>
        <v>13.258000000000003</v>
      </c>
      <c r="BT42" s="2">
        <f>BS42*HV12</f>
        <v>0.4893527800000001</v>
      </c>
      <c r="BU42" s="2">
        <f>AV42*HX24</f>
        <v>5.9599000000000029</v>
      </c>
      <c r="BV42" s="109">
        <f t="shared" si="206"/>
        <v>0.10000000000000005</v>
      </c>
      <c r="BW42" s="2">
        <f>132.58*0.1</f>
        <v>13.258000000000003</v>
      </c>
      <c r="BX42" s="2">
        <f>BW42*HV12</f>
        <v>0.4893527800000001</v>
      </c>
      <c r="BY42" s="2">
        <f>132.58*0.1</f>
        <v>13.258000000000003</v>
      </c>
      <c r="BZ42" s="2">
        <f>BY42*HV12</f>
        <v>0.4893527800000001</v>
      </c>
      <c r="CA42" s="2">
        <f>132.58*0.1</f>
        <v>13.258000000000003</v>
      </c>
      <c r="CB42" s="2">
        <f>CA42*HV12</f>
        <v>0.4893527800000001</v>
      </c>
      <c r="CC42" s="2">
        <f>132.58*0.1</f>
        <v>13.258000000000003</v>
      </c>
      <c r="CD42" s="2">
        <f>CC42*HW12</f>
        <v>0.49664468000000012</v>
      </c>
      <c r="CE42" s="2">
        <f>132.58*0.1</f>
        <v>13.258000000000003</v>
      </c>
      <c r="CF42" s="2">
        <f>CE42*HW12</f>
        <v>0.49664468000000012</v>
      </c>
      <c r="CG42" s="2">
        <f>132.58*0.1</f>
        <v>13.258000000000003</v>
      </c>
      <c r="CH42" s="2">
        <f>CG42*HW12</f>
        <v>0.49664468000000012</v>
      </c>
      <c r="CI42" s="2">
        <f>132.58*0.1</f>
        <v>13.258000000000003</v>
      </c>
      <c r="CJ42" s="2">
        <f>CI42*HW12</f>
        <v>0.49664468000000012</v>
      </c>
      <c r="CK42" s="2">
        <f>132.58*0.1</f>
        <v>13.258000000000003</v>
      </c>
      <c r="CL42" s="2">
        <f>CK42*HW12</f>
        <v>0.49664468000000012</v>
      </c>
      <c r="CM42" s="2">
        <f>132.58*0.1</f>
        <v>13.258000000000003</v>
      </c>
      <c r="CN42" s="2">
        <f>CM42*HW12</f>
        <v>0.49664468000000012</v>
      </c>
      <c r="CO42" s="2">
        <f>132.58*0.1</f>
        <v>13.258000000000003</v>
      </c>
      <c r="CP42" s="2">
        <f>CO42*HW12</f>
        <v>0.49664468000000012</v>
      </c>
      <c r="CQ42" s="2">
        <f>132.58*0.1</f>
        <v>13.258000000000003</v>
      </c>
      <c r="CR42" s="2">
        <f>CQ42*HW12</f>
        <v>0.49664468000000012</v>
      </c>
      <c r="CS42" s="2">
        <f>132.58*0.1</f>
        <v>13.258000000000003</v>
      </c>
      <c r="CT42" s="2">
        <f>CS42*HW12</f>
        <v>0.49664468000000012</v>
      </c>
      <c r="CU42" s="2">
        <f>BV42*HY24</f>
        <v>6.0493000000000032</v>
      </c>
      <c r="CV42" s="109">
        <f t="shared" si="207"/>
        <v>0.88333333333333319</v>
      </c>
      <c r="CW42" s="2">
        <f>132.58*0.1</f>
        <v>13.258000000000003</v>
      </c>
      <c r="CX42" s="2">
        <f>CW42*HW12</f>
        <v>0.49664468000000012</v>
      </c>
      <c r="CY42" s="2">
        <f>132.58*0.5</f>
        <v>66.290000000000006</v>
      </c>
      <c r="CZ42" s="77">
        <f>CY42*HW12</f>
        <v>2.4832234000000004</v>
      </c>
      <c r="DA42" s="67">
        <f>132.58</f>
        <v>132.58000000000001</v>
      </c>
      <c r="DB42" s="2">
        <f>DA42*HW12</f>
        <v>4.9664468000000008</v>
      </c>
      <c r="DC42" s="67">
        <f>132.58</f>
        <v>132.58000000000001</v>
      </c>
      <c r="DD42" s="2">
        <f>DC42*HX12</f>
        <v>5.0406916000000015</v>
      </c>
      <c r="DE42" s="67">
        <f>132.58</f>
        <v>132.58000000000001</v>
      </c>
      <c r="DF42" s="2">
        <f>DE42*HX12</f>
        <v>5.0406916000000015</v>
      </c>
      <c r="DG42" s="67">
        <f>132.58</f>
        <v>132.58000000000001</v>
      </c>
      <c r="DH42" s="2">
        <f>DG42*HX12</f>
        <v>5.0406916000000015</v>
      </c>
      <c r="DI42" s="67">
        <f>132.58</f>
        <v>132.58000000000001</v>
      </c>
      <c r="DJ42" s="2">
        <f>DI42*HX12</f>
        <v>5.0406916000000015</v>
      </c>
      <c r="DK42" s="67">
        <f>132.58</f>
        <v>132.58000000000001</v>
      </c>
      <c r="DL42" s="2">
        <f>DK42*HX12</f>
        <v>5.0406916000000015</v>
      </c>
      <c r="DM42" s="67">
        <f>132.58</f>
        <v>132.58000000000001</v>
      </c>
      <c r="DN42" s="2">
        <f>DM42*HX12</f>
        <v>5.0406916000000015</v>
      </c>
      <c r="DO42" s="67">
        <f>132.58</f>
        <v>132.58000000000001</v>
      </c>
      <c r="DP42" s="2">
        <f>DO42*HX12</f>
        <v>5.0406916000000015</v>
      </c>
      <c r="DQ42" s="67">
        <f>132.58</f>
        <v>132.58000000000001</v>
      </c>
      <c r="DR42" s="2">
        <f>DQ42*HX12</f>
        <v>5.0406916000000015</v>
      </c>
      <c r="DS42" s="67">
        <f>132.58</f>
        <v>132.58000000000001</v>
      </c>
      <c r="DT42" s="2">
        <f>DS42*HX12</f>
        <v>5.0406916000000015</v>
      </c>
      <c r="DU42" s="2">
        <f>CV42*HZ24</f>
        <v>54.236666666666657</v>
      </c>
      <c r="DV42" s="109">
        <f t="shared" si="208"/>
        <v>0.75</v>
      </c>
      <c r="DW42" s="2">
        <f>132.58</f>
        <v>132.58000000000001</v>
      </c>
      <c r="DX42" s="2">
        <f>DW42*HX12</f>
        <v>5.0406916000000015</v>
      </c>
      <c r="DY42" s="2">
        <f>132.58</f>
        <v>132.58000000000001</v>
      </c>
      <c r="DZ42" s="2">
        <f>DY42*HX12</f>
        <v>5.0406916000000015</v>
      </c>
      <c r="EA42" s="2">
        <f>132.58</f>
        <v>132.58000000000001</v>
      </c>
      <c r="EB42" s="2">
        <f>EA42*HX12</f>
        <v>5.0406916000000015</v>
      </c>
      <c r="EC42" s="2">
        <f>132.58</f>
        <v>132.58000000000001</v>
      </c>
      <c r="ED42" s="2">
        <f>EC42*HY12</f>
        <v>5.1162622000000013</v>
      </c>
      <c r="EE42" s="2">
        <f>132.58</f>
        <v>132.58000000000001</v>
      </c>
      <c r="EF42" s="2">
        <f>EE42*HY12</f>
        <v>5.1162622000000013</v>
      </c>
      <c r="EG42" s="2">
        <f>132.58</f>
        <v>132.58000000000001</v>
      </c>
      <c r="EH42" s="2">
        <f>EG42*HY12</f>
        <v>5.1162622000000013</v>
      </c>
      <c r="EI42" s="2">
        <f>132.58</f>
        <v>132.58000000000001</v>
      </c>
      <c r="EJ42" s="2">
        <f>EI42*HY12</f>
        <v>5.1162622000000013</v>
      </c>
      <c r="EK42" s="2">
        <f>132.58</f>
        <v>132.58000000000001</v>
      </c>
      <c r="EL42" s="2">
        <f>EK42*HY12</f>
        <v>5.1162622000000013</v>
      </c>
      <c r="EM42" s="2">
        <f>132.58*0.25</f>
        <v>33.145000000000003</v>
      </c>
      <c r="EN42" s="2">
        <f>EM42*HY12</f>
        <v>1.2790655500000003</v>
      </c>
      <c r="EO42" s="2">
        <f>132.58*0.25</f>
        <v>33.145000000000003</v>
      </c>
      <c r="EP42" s="2">
        <f>EO42*HY12</f>
        <v>1.2790655500000003</v>
      </c>
      <c r="EQ42" s="2">
        <f>132.58*0.25</f>
        <v>33.145000000000003</v>
      </c>
      <c r="ER42" s="2">
        <f>EQ42*HY12</f>
        <v>1.2790655500000003</v>
      </c>
      <c r="ES42" s="2">
        <f>132.58*0.25</f>
        <v>33.145000000000003</v>
      </c>
      <c r="ET42" s="2">
        <f>ES42*HY12</f>
        <v>1.2790655500000003</v>
      </c>
      <c r="EU42" s="2">
        <f>DV42*IA24</f>
        <v>46.740749999999998</v>
      </c>
      <c r="EV42" s="109">
        <f t="shared" si="209"/>
        <v>0.24999999999999997</v>
      </c>
      <c r="EW42" s="2">
        <f>132.58*0.25</f>
        <v>33.145000000000003</v>
      </c>
      <c r="EX42" s="2">
        <f>EW42*HY12</f>
        <v>1.2790655500000003</v>
      </c>
      <c r="EY42" s="2">
        <f>132.58*0.25</f>
        <v>33.145000000000003</v>
      </c>
      <c r="EZ42" s="2">
        <f>EY42*HY12</f>
        <v>1.2790655500000003</v>
      </c>
      <c r="FA42" s="2">
        <f>132.58*0.25</f>
        <v>33.145000000000003</v>
      </c>
      <c r="FB42" s="2">
        <f>FA42*HY12</f>
        <v>1.2790655500000003</v>
      </c>
      <c r="FC42" s="2">
        <f>132.58*0.25</f>
        <v>33.145000000000003</v>
      </c>
      <c r="FD42" s="2">
        <f>FC42*HZ12</f>
        <v>1.2982896500000003</v>
      </c>
      <c r="FE42" s="2">
        <f>132.58*0.25</f>
        <v>33.145000000000003</v>
      </c>
      <c r="FF42" s="2">
        <f>FE42*HZ12</f>
        <v>1.2982896500000003</v>
      </c>
      <c r="FG42" s="2">
        <f>132.58*0.25</f>
        <v>33.145000000000003</v>
      </c>
      <c r="FH42" s="2">
        <f>FG42*HZ12</f>
        <v>1.2982896500000003</v>
      </c>
      <c r="FI42" s="2">
        <f>132.58*0.25</f>
        <v>33.145000000000003</v>
      </c>
      <c r="FJ42" s="2">
        <f>FI42*HZ12</f>
        <v>1.2982896500000003</v>
      </c>
      <c r="FK42" s="2">
        <f>132.58*0.25</f>
        <v>33.145000000000003</v>
      </c>
      <c r="FL42" s="2">
        <f>FK42*HZ12</f>
        <v>1.2982896500000003</v>
      </c>
      <c r="FM42" s="2">
        <f>132.58*0.25</f>
        <v>33.145000000000003</v>
      </c>
      <c r="FN42" s="2">
        <f>FM42*HZ12</f>
        <v>1.2982896500000003</v>
      </c>
      <c r="FO42" s="2">
        <f>132.58*0.25</f>
        <v>33.145000000000003</v>
      </c>
      <c r="FP42" s="2">
        <f>FO42*HZ12</f>
        <v>1.2982896500000003</v>
      </c>
      <c r="FQ42" s="2">
        <f>132.58*0.25</f>
        <v>33.145000000000003</v>
      </c>
      <c r="FR42" s="2">
        <f>FQ42*HZ12</f>
        <v>1.2982896500000003</v>
      </c>
      <c r="FS42" s="2">
        <f>132.58*0.25</f>
        <v>33.145000000000003</v>
      </c>
      <c r="FT42" s="2">
        <f>FS42*HZ12</f>
        <v>1.2982896500000003</v>
      </c>
      <c r="FU42" s="2">
        <f>EV42*IA24</f>
        <v>15.580249999999998</v>
      </c>
      <c r="FV42" s="109">
        <f t="shared" si="210"/>
        <v>0.14583333333333334</v>
      </c>
      <c r="FW42" s="2">
        <f>132.58*0.25</f>
        <v>33.145000000000003</v>
      </c>
      <c r="FX42" s="2">
        <f>FW42*HZ12</f>
        <v>1.2982896500000003</v>
      </c>
      <c r="FY42" s="2">
        <f>132.58*0.25</f>
        <v>33.145000000000003</v>
      </c>
      <c r="FZ42" s="2">
        <f>FY42*HZ12</f>
        <v>1.2982896500000003</v>
      </c>
      <c r="GA42" s="2">
        <f>132.58*0.25</f>
        <v>33.145000000000003</v>
      </c>
      <c r="GB42" s="77">
        <f>GA42*HZ12</f>
        <v>1.2982896500000003</v>
      </c>
      <c r="GC42" s="67">
        <f>132.58*0.25</f>
        <v>33.145000000000003</v>
      </c>
      <c r="GD42" s="2">
        <f>GC42*IA12</f>
        <v>1.3177639947500002</v>
      </c>
      <c r="GE42" s="2">
        <f>132.58*0.25</f>
        <v>33.145000000000003</v>
      </c>
      <c r="GF42" s="2">
        <f>GE42*IA12</f>
        <v>1.3177639947500002</v>
      </c>
      <c r="GG42" s="2">
        <f>132.58*0.25</f>
        <v>33.145000000000003</v>
      </c>
      <c r="GH42" s="2">
        <f>GG42*IA12</f>
        <v>1.3177639947500002</v>
      </c>
      <c r="GI42" s="2">
        <f>132.58*0.25</f>
        <v>33.145000000000003</v>
      </c>
      <c r="GJ42" s="2">
        <f>GI42*IA12</f>
        <v>1.3177639947500002</v>
      </c>
      <c r="GK42" s="2">
        <v>0</v>
      </c>
      <c r="GL42" s="2">
        <f>GK42*IA12</f>
        <v>0</v>
      </c>
      <c r="GM42" s="2">
        <v>0</v>
      </c>
      <c r="GN42" s="2">
        <f>GM42*IA12</f>
        <v>0</v>
      </c>
      <c r="GO42" s="2">
        <v>0</v>
      </c>
      <c r="GP42" s="2">
        <f>GO42*IA12</f>
        <v>0</v>
      </c>
      <c r="GQ42" s="2">
        <v>0</v>
      </c>
      <c r="GR42" s="2">
        <f>GQ42*IA12</f>
        <v>0</v>
      </c>
      <c r="GS42" s="2">
        <v>0</v>
      </c>
      <c r="GT42" s="2">
        <f>GS42*IA12</f>
        <v>0</v>
      </c>
      <c r="GU42" s="2">
        <f>FV42*IA24</f>
        <v>9.0884791666666676</v>
      </c>
      <c r="GV42" s="109">
        <f t="shared" si="211"/>
        <v>6.2855131492935081E-4</v>
      </c>
      <c r="GW42" s="2">
        <v>0</v>
      </c>
      <c r="GX42" s="2">
        <f>GW42*IA12</f>
        <v>0</v>
      </c>
      <c r="GY42" s="2">
        <v>0</v>
      </c>
      <c r="GZ42" s="2">
        <f>GY42*IA12</f>
        <v>0</v>
      </c>
      <c r="HA42" s="2">
        <v>0</v>
      </c>
      <c r="HB42" s="2">
        <f>HA42*IA12</f>
        <v>0</v>
      </c>
      <c r="HC42" s="2">
        <v>0</v>
      </c>
      <c r="HD42" s="2">
        <f>HC42*IB12</f>
        <v>0</v>
      </c>
      <c r="HE42" s="2">
        <v>0</v>
      </c>
      <c r="HF42" s="2">
        <f>HE42*IB12</f>
        <v>0</v>
      </c>
      <c r="HG42" s="2">
        <v>0</v>
      </c>
      <c r="HH42" s="2">
        <f>HG42*IB12</f>
        <v>0</v>
      </c>
      <c r="HI42" s="2">
        <v>0</v>
      </c>
      <c r="HJ42" s="2">
        <f>HI42*IB12</f>
        <v>0</v>
      </c>
      <c r="HK42" s="2">
        <v>1</v>
      </c>
      <c r="HL42" s="2">
        <f>HK42*IB12</f>
        <v>4.0353913249999998E-2</v>
      </c>
      <c r="HM42" s="2">
        <f>GV42*IA24</f>
        <v>3.9171946497712072E-2</v>
      </c>
      <c r="HN42" s="109">
        <f>SUM(GV42,FV42,EV42,DV42,CV42,BV42,AV42,V42,D42)</f>
        <v>2.2731853723537991</v>
      </c>
      <c r="HO42" s="60" t="e">
        <f>SUM(AE42,AG42,AI42,AK42,AM42,AO42,AQ42,AS42,AW42,AY42,BA42,BC42,BE42,BG42,BI42,BK42,BM42,BO42,BQ42,BS42,BW42,BY42,CA42,CC42,CE42,CG42,CI42,CK42,CM42,CO42,CQ42,CS42,CW42,CY42,DA42,DC42,DE42,DG42,DI42,DK42,DM42,DO42,DQ42,DS42,DW42,DY42,EA42,EC42,EE42,EG42,EI42,EK42,EM42,EO42,EQ42,ES42,EW42,EY42,FA42,FC42,FE42,FG42,FI42,FK42,FM42,FO42,FQ42,FS42,FW42,FY42,GA42,GC42,GE42,#REF!,#REF!,GG42,GI42,GK42,GM42,GO42,GQ42,GS42,GW42,GY42,HA42,HC42,HE42,HG42,HI42,HK42,AC42,AA42,Y42,W42,S42,Q42,O42,M42,K42,I42,G42,E42)</f>
        <v>#REF!</v>
      </c>
      <c r="HP42" s="61" t="e">
        <f>SUM(AF42,AH42,AJ42,AL42,AN42,AP42,AR42,AT42,AX42,AZ42,BB42,BD42,BF42,BH42,BJ42,BL42,BN42,BP42,BR42,BT42,BX42,BZ42,CB42,CD42,CF42,CH42,CJ42,CL42,CN42,CP42,CR42,CT42,CX42,CZ42,DB42,DD42,DF42,DH42,DJ42,DL42,DN42,DP42,DR42,DT42,DX42,DZ42,EB42,ED42,EF42,EH42,EJ42,EL42,EN42,EP42,ER42,ET42,EX42,EZ42,FB42,FD42,FF42,FH42,FJ42,FL42,FN42,FP42,FR42,FT42,FX42,FZ42,GB42,GD42,GF42,#REF!,#REF!,GH42,GJ42,GL42,GN42,GP42,GR42,GT42,GX42,GZ42,HB42,HD42,HF42,HH42,HJ42,HL42,AD42,AB42,Z42,X42,T42,R42,P42,N42,L42,J42,H42,F42)</f>
        <v>#REF!</v>
      </c>
      <c r="HQ42" s="34">
        <f t="shared" si="212"/>
        <v>140.24230086425806</v>
      </c>
      <c r="HT42" s="40" t="s">
        <v>63</v>
      </c>
      <c r="HU42" s="41" t="s">
        <v>64</v>
      </c>
      <c r="HV42" s="42">
        <v>77</v>
      </c>
      <c r="HW42" s="42">
        <f t="shared" si="259"/>
        <v>69.3</v>
      </c>
      <c r="HX42" s="43">
        <v>138600</v>
      </c>
      <c r="HY42" s="42">
        <f t="shared" si="258"/>
        <v>124740</v>
      </c>
    </row>
    <row r="43" spans="1:238" ht="14.25" customHeight="1" thickBot="1">
      <c r="A43" s="19"/>
      <c r="B43" s="2" t="s">
        <v>118</v>
      </c>
      <c r="C43" s="2"/>
      <c r="D43" s="109">
        <f>SUM(E43,G43,I43,K43,M43,O43,Q43,S43)/132.58/12</f>
        <v>0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109">
        <f t="shared" si="204"/>
        <v>0</v>
      </c>
      <c r="W43" s="54"/>
      <c r="X43" s="54"/>
      <c r="Y43" s="54"/>
      <c r="Z43" s="54"/>
      <c r="AA43" s="54"/>
      <c r="AB43" s="54"/>
      <c r="AC43" s="54"/>
      <c r="AD43" s="54"/>
      <c r="AE43" s="37"/>
      <c r="AF43" s="35"/>
      <c r="AG43" s="2"/>
      <c r="AH43" s="73"/>
      <c r="AI43" s="67"/>
      <c r="AJ43" s="35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109">
        <f t="shared" si="205"/>
        <v>0</v>
      </c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67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109">
        <f t="shared" si="206"/>
        <v>0</v>
      </c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>
        <f>BV43*HY25</f>
        <v>0</v>
      </c>
      <c r="CV43" s="109">
        <f t="shared" si="207"/>
        <v>0.83333333333333315</v>
      </c>
      <c r="CW43" s="2"/>
      <c r="CX43" s="2"/>
      <c r="CY43" s="2"/>
      <c r="CZ43" s="77"/>
      <c r="DA43" s="67">
        <f t="shared" ref="DA43:DS43" si="264">132.58</f>
        <v>132.58000000000001</v>
      </c>
      <c r="DB43" s="2"/>
      <c r="DC43" s="67">
        <f t="shared" si="264"/>
        <v>132.58000000000001</v>
      </c>
      <c r="DD43" s="2"/>
      <c r="DE43" s="67">
        <f t="shared" si="264"/>
        <v>132.58000000000001</v>
      </c>
      <c r="DF43" s="2"/>
      <c r="DG43" s="67">
        <f t="shared" si="264"/>
        <v>132.58000000000001</v>
      </c>
      <c r="DH43" s="2"/>
      <c r="DI43" s="67">
        <f t="shared" si="264"/>
        <v>132.58000000000001</v>
      </c>
      <c r="DJ43" s="2"/>
      <c r="DK43" s="67">
        <f t="shared" si="264"/>
        <v>132.58000000000001</v>
      </c>
      <c r="DL43" s="2"/>
      <c r="DM43" s="67">
        <f t="shared" si="264"/>
        <v>132.58000000000001</v>
      </c>
      <c r="DN43" s="2"/>
      <c r="DO43" s="67">
        <f t="shared" si="264"/>
        <v>132.58000000000001</v>
      </c>
      <c r="DP43" s="2"/>
      <c r="DQ43" s="67">
        <f t="shared" si="264"/>
        <v>132.58000000000001</v>
      </c>
      <c r="DR43" s="2"/>
      <c r="DS43" s="67">
        <f t="shared" si="264"/>
        <v>132.58000000000001</v>
      </c>
      <c r="DT43" s="2"/>
      <c r="DU43" s="2">
        <f>CV43*HZ25</f>
        <v>40.239166666666655</v>
      </c>
      <c r="DV43" s="109">
        <f t="shared" si="208"/>
        <v>0.58333333333333337</v>
      </c>
      <c r="DW43" s="2">
        <f t="shared" ref="DW43:EI43" si="265">132.58</f>
        <v>132.58000000000001</v>
      </c>
      <c r="DX43" s="2"/>
      <c r="DY43" s="2">
        <f t="shared" si="265"/>
        <v>132.58000000000001</v>
      </c>
      <c r="DZ43" s="2"/>
      <c r="EA43" s="2">
        <f t="shared" si="265"/>
        <v>132.58000000000001</v>
      </c>
      <c r="EB43" s="2"/>
      <c r="EC43" s="2">
        <f t="shared" si="265"/>
        <v>132.58000000000001</v>
      </c>
      <c r="ED43" s="2"/>
      <c r="EE43" s="2">
        <f t="shared" si="265"/>
        <v>132.58000000000001</v>
      </c>
      <c r="EF43" s="2"/>
      <c r="EG43" s="2">
        <f t="shared" si="265"/>
        <v>132.58000000000001</v>
      </c>
      <c r="EH43" s="2"/>
      <c r="EI43" s="2">
        <f t="shared" si="265"/>
        <v>132.58000000000001</v>
      </c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>
        <f>DV43*IA25</f>
        <v>28.589750000000002</v>
      </c>
      <c r="EV43" s="109">
        <f t="shared" si="209"/>
        <v>0</v>
      </c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>
        <f>EV43*IA25</f>
        <v>0</v>
      </c>
      <c r="FV43" s="109">
        <f t="shared" si="210"/>
        <v>0</v>
      </c>
      <c r="FW43" s="2"/>
      <c r="FX43" s="2"/>
      <c r="FY43" s="2"/>
      <c r="FZ43" s="2"/>
      <c r="GA43" s="2"/>
      <c r="GB43" s="77"/>
      <c r="GC43" s="67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>
        <f>FV43*IA25</f>
        <v>0</v>
      </c>
      <c r="GV43" s="109">
        <f t="shared" si="211"/>
        <v>0</v>
      </c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>
        <f>GV43*IA25</f>
        <v>0</v>
      </c>
      <c r="HN43" s="109">
        <f>SUM(GV43,FV43,EV43,DV43,CV43,BV43,AV43,V43,D43)</f>
        <v>1.4166666666666665</v>
      </c>
      <c r="HO43" s="60"/>
      <c r="HP43" s="61"/>
      <c r="HQ43" s="34">
        <f t="shared" si="212"/>
        <v>68.828916666666657</v>
      </c>
      <c r="HT43" s="40" t="s">
        <v>65</v>
      </c>
      <c r="HU43" s="41" t="s">
        <v>66</v>
      </c>
      <c r="HV43" s="42">
        <v>60</v>
      </c>
      <c r="HW43" s="42">
        <f t="shared" si="259"/>
        <v>54</v>
      </c>
      <c r="HX43" s="43">
        <v>108000</v>
      </c>
      <c r="HY43" s="42">
        <f t="shared" si="258"/>
        <v>97200</v>
      </c>
    </row>
    <row r="44" spans="1:238" s="23" customFormat="1" ht="15.75" thickBot="1">
      <c r="B44" s="111" t="s">
        <v>5</v>
      </c>
      <c r="C44" s="111">
        <f>SUM(C21:C41)</f>
        <v>1756.4</v>
      </c>
      <c r="D44" s="112">
        <f t="shared" ref="D44:T44" si="266">SUM(D22:D43)</f>
        <v>1.0582729924071002</v>
      </c>
      <c r="E44" s="112">
        <f t="shared" si="266"/>
        <v>132.58000000000001</v>
      </c>
      <c r="F44" s="112">
        <f t="shared" si="266"/>
        <v>5.9488646000000003</v>
      </c>
      <c r="G44" s="112">
        <f t="shared" si="266"/>
        <v>132.58000000000001</v>
      </c>
      <c r="H44" s="112">
        <f t="shared" si="266"/>
        <v>5.9488646000000003</v>
      </c>
      <c r="I44" s="112">
        <f t="shared" si="266"/>
        <v>132.58000000000001</v>
      </c>
      <c r="J44" s="112">
        <f t="shared" si="266"/>
        <v>5.9488646000000003</v>
      </c>
      <c r="K44" s="112">
        <f t="shared" si="266"/>
        <v>464.03000000000009</v>
      </c>
      <c r="L44" s="112">
        <f t="shared" si="266"/>
        <v>12.665367400000001</v>
      </c>
      <c r="M44" s="112">
        <f t="shared" si="266"/>
        <v>397.74000000000007</v>
      </c>
      <c r="N44" s="112">
        <f t="shared" si="266"/>
        <v>14.561261399999999</v>
      </c>
      <c r="O44" s="112">
        <f t="shared" si="266"/>
        <v>338.16</v>
      </c>
      <c r="P44" s="112">
        <f t="shared" si="266"/>
        <v>13.182673400000001</v>
      </c>
      <c r="Q44" s="112">
        <f t="shared" si="266"/>
        <v>338.16</v>
      </c>
      <c r="R44" s="112">
        <f t="shared" si="266"/>
        <v>13.182673400000001</v>
      </c>
      <c r="S44" s="112">
        <f t="shared" si="266"/>
        <v>338.16</v>
      </c>
      <c r="T44" s="112">
        <f t="shared" si="266"/>
        <v>13.182673400000001</v>
      </c>
      <c r="U44" s="112">
        <f>SUM(U22:U43)</f>
        <v>63.441825595866646</v>
      </c>
      <c r="V44" s="112">
        <f>SUM(V22:V43)</f>
        <v>3.2163448483934225</v>
      </c>
      <c r="W44" s="112">
        <f t="shared" ref="W44:AD44" si="267">SUM(W21,W26,W29,W33,W36,W38,W41)</f>
        <v>253.87</v>
      </c>
      <c r="X44" s="112">
        <f t="shared" si="267"/>
        <v>9.5462611000000006</v>
      </c>
      <c r="Y44" s="112">
        <f t="shared" si="267"/>
        <v>265.87</v>
      </c>
      <c r="Z44" s="112">
        <f t="shared" si="267"/>
        <v>9.8894611000000001</v>
      </c>
      <c r="AA44" s="112">
        <f t="shared" si="267"/>
        <v>255.87</v>
      </c>
      <c r="AB44" s="112">
        <f t="shared" si="267"/>
        <v>19.317461099999999</v>
      </c>
      <c r="AC44" s="112">
        <f t="shared" si="267"/>
        <v>265.87</v>
      </c>
      <c r="AD44" s="112">
        <f t="shared" si="267"/>
        <v>9.8135923000000016</v>
      </c>
      <c r="AE44" s="113">
        <f>SUM(AE41,AE38,AE36,AE33,AE29,AE26,AE21)</f>
        <v>472.00800000000004</v>
      </c>
      <c r="AF44" s="114" t="e">
        <f t="shared" ref="AF44:AT44" si="268">SUM(AF21,AF26,AF29,AF33,AF36,AF38,AF41)</f>
        <v>#REF!</v>
      </c>
      <c r="AG44" s="111">
        <f t="shared" si="268"/>
        <v>269.12799999999999</v>
      </c>
      <c r="AH44" s="115">
        <f t="shared" si="268"/>
        <v>10.085521980000001</v>
      </c>
      <c r="AI44" s="116">
        <f t="shared" si="268"/>
        <v>404.202</v>
      </c>
      <c r="AJ44" s="114">
        <f t="shared" si="268"/>
        <v>12.422481360000001</v>
      </c>
      <c r="AK44" s="111">
        <f t="shared" si="268"/>
        <v>350.64400000000001</v>
      </c>
      <c r="AL44" s="111">
        <f t="shared" si="268"/>
        <v>13.03122048</v>
      </c>
      <c r="AM44" s="111">
        <f t="shared" si="268"/>
        <v>461.32900000000001</v>
      </c>
      <c r="AN44" s="111">
        <f t="shared" si="268"/>
        <v>15.702254450000002</v>
      </c>
      <c r="AO44" s="111">
        <f t="shared" si="268"/>
        <v>514.06700000000001</v>
      </c>
      <c r="AP44" s="111">
        <f t="shared" si="268"/>
        <v>16.18431533</v>
      </c>
      <c r="AQ44" s="111">
        <f t="shared" si="268"/>
        <v>514.06700000000001</v>
      </c>
      <c r="AR44" s="111">
        <f t="shared" si="268"/>
        <v>16.18431533</v>
      </c>
      <c r="AS44" s="111">
        <f t="shared" si="268"/>
        <v>524.06700000000001</v>
      </c>
      <c r="AT44" s="111">
        <f t="shared" si="268"/>
        <v>16.633015329999999</v>
      </c>
      <c r="AU44" s="112">
        <f>SUM(AU22:AU43)</f>
        <v>188.32156174385275</v>
      </c>
      <c r="AV44" s="112">
        <f>SUM(AV22:AV43)</f>
        <v>3.6956070548599587</v>
      </c>
      <c r="AW44" s="111">
        <f t="shared" ref="AW44:BT44" si="269">SUM(AW21,AW26,AW29,AW33,AW36,AW38,AW41)</f>
        <v>371.79300000000001</v>
      </c>
      <c r="AX44" s="111">
        <f t="shared" si="269"/>
        <v>13.928955950000001</v>
      </c>
      <c r="AY44" s="111">
        <f t="shared" si="269"/>
        <v>371.77300000000002</v>
      </c>
      <c r="AZ44" s="111">
        <f t="shared" si="269"/>
        <v>13.928228750000001</v>
      </c>
      <c r="BA44" s="111">
        <f t="shared" si="269"/>
        <v>371.77300000000002</v>
      </c>
      <c r="BB44" s="111">
        <f t="shared" si="269"/>
        <v>13.928228750000001</v>
      </c>
      <c r="BC44" s="111">
        <f t="shared" si="269"/>
        <v>386.66</v>
      </c>
      <c r="BD44" s="111">
        <f t="shared" si="269"/>
        <v>14.68642545</v>
      </c>
      <c r="BE44" s="111">
        <f t="shared" si="269"/>
        <v>386.66</v>
      </c>
      <c r="BF44" s="111">
        <f t="shared" si="269"/>
        <v>14.68642545</v>
      </c>
      <c r="BG44" s="111">
        <f t="shared" si="269"/>
        <v>386.66</v>
      </c>
      <c r="BH44" s="111">
        <f t="shared" si="269"/>
        <v>14.68642545</v>
      </c>
      <c r="BI44" s="116">
        <f t="shared" si="269"/>
        <v>386.66</v>
      </c>
      <c r="BJ44" s="111">
        <f t="shared" si="269"/>
        <v>14.68642545</v>
      </c>
      <c r="BK44" s="111">
        <f t="shared" si="269"/>
        <v>386.66</v>
      </c>
      <c r="BL44" s="111">
        <f t="shared" si="269"/>
        <v>14.68642545</v>
      </c>
      <c r="BM44" s="111">
        <f t="shared" si="269"/>
        <v>398.17600000000004</v>
      </c>
      <c r="BN44" s="111">
        <f t="shared" si="269"/>
        <v>15.11148101</v>
      </c>
      <c r="BO44" s="111">
        <f t="shared" si="269"/>
        <v>386.66</v>
      </c>
      <c r="BP44" s="111">
        <f t="shared" si="269"/>
        <v>14.68642545</v>
      </c>
      <c r="BQ44" s="111">
        <f t="shared" si="269"/>
        <v>386.66</v>
      </c>
      <c r="BR44" s="111">
        <f t="shared" si="269"/>
        <v>14.68642545</v>
      </c>
      <c r="BS44" s="111">
        <f t="shared" si="269"/>
        <v>386.66</v>
      </c>
      <c r="BT44" s="111">
        <f t="shared" si="269"/>
        <v>14.68642545</v>
      </c>
      <c r="BU44" s="112">
        <f>SUM(BU22:BU43)</f>
        <v>225.32074214876553</v>
      </c>
      <c r="BV44" s="112">
        <f>SUM(BV22:BV43)</f>
        <v>5.5648369537889062</v>
      </c>
      <c r="BW44" s="111">
        <f t="shared" ref="BW44:CT44" si="270">SUM(BW21,BW26,BW29,BW33,BW36,BW38,BW41)</f>
        <v>607.03</v>
      </c>
      <c r="BX44" s="111">
        <f t="shared" si="270"/>
        <v>17.486418969999999</v>
      </c>
      <c r="BY44" s="111">
        <f t="shared" si="270"/>
        <v>607.03</v>
      </c>
      <c r="BZ44" s="111" t="e">
        <f t="shared" si="270"/>
        <v>#REF!</v>
      </c>
      <c r="CA44" s="111">
        <f t="shared" si="270"/>
        <v>607.03</v>
      </c>
      <c r="CB44" s="111">
        <f t="shared" si="270"/>
        <v>17.486418969999999</v>
      </c>
      <c r="CC44" s="111">
        <f t="shared" si="270"/>
        <v>640.17500000000007</v>
      </c>
      <c r="CD44" s="111">
        <f t="shared" si="270"/>
        <v>18.989900520000003</v>
      </c>
      <c r="CE44" s="111">
        <f t="shared" si="270"/>
        <v>641.17500000000007</v>
      </c>
      <c r="CF44" s="111">
        <f t="shared" si="270"/>
        <v>19.019360520000003</v>
      </c>
      <c r="CG44" s="111">
        <f t="shared" si="270"/>
        <v>641.17500000000007</v>
      </c>
      <c r="CH44" s="111">
        <f t="shared" si="270"/>
        <v>19.019360520000003</v>
      </c>
      <c r="CI44" s="111">
        <f t="shared" si="270"/>
        <v>641.17500000000007</v>
      </c>
      <c r="CJ44" s="111">
        <f t="shared" si="270"/>
        <v>19.019360520000003</v>
      </c>
      <c r="CK44" s="111">
        <f t="shared" si="270"/>
        <v>641.17500000000007</v>
      </c>
      <c r="CL44" s="111">
        <f t="shared" si="270"/>
        <v>19.019360520000003</v>
      </c>
      <c r="CM44" s="111">
        <f t="shared" si="270"/>
        <v>641.17500000000007</v>
      </c>
      <c r="CN44" s="111">
        <f t="shared" si="270"/>
        <v>19.019360520000003</v>
      </c>
      <c r="CO44" s="111">
        <f t="shared" si="270"/>
        <v>641.17500000000007</v>
      </c>
      <c r="CP44" s="111">
        <f t="shared" si="270"/>
        <v>19.019360520000003</v>
      </c>
      <c r="CQ44" s="111">
        <f t="shared" si="270"/>
        <v>641.17500000000007</v>
      </c>
      <c r="CR44" s="111">
        <f t="shared" si="270"/>
        <v>19.019360520000003</v>
      </c>
      <c r="CS44" s="111">
        <f t="shared" si="270"/>
        <v>631.17500000000007</v>
      </c>
      <c r="CT44" s="111">
        <f t="shared" si="270"/>
        <v>18.55716052</v>
      </c>
      <c r="CU44" s="112">
        <f>SUM(CU22:CU43)</f>
        <v>336.1847330749988</v>
      </c>
      <c r="CV44" s="112">
        <f>SUM(CV22:CV43)</f>
        <v>6.8023771810730613</v>
      </c>
      <c r="CW44" s="111">
        <f t="shared" ref="CW44:DT44" si="271">SUM(CW21,CW26,CW29,CW33,CW36,CW38,CW41)</f>
        <v>631.17500000000007</v>
      </c>
      <c r="CX44" s="111">
        <f t="shared" si="271"/>
        <v>18.55716052</v>
      </c>
      <c r="CY44" s="111">
        <f t="shared" si="271"/>
        <v>684.20699999999999</v>
      </c>
      <c r="CZ44" s="117">
        <f t="shared" si="271"/>
        <v>20.543739240000001</v>
      </c>
      <c r="DA44" s="116">
        <f t="shared" si="271"/>
        <v>750.49700000000007</v>
      </c>
      <c r="DB44" s="111">
        <f t="shared" si="271"/>
        <v>23.026962640000001</v>
      </c>
      <c r="DC44" s="111">
        <f t="shared" si="271"/>
        <v>684.20699999999999</v>
      </c>
      <c r="DD44" s="111">
        <f t="shared" si="271"/>
        <v>23.102959170000005</v>
      </c>
      <c r="DE44" s="111">
        <f t="shared" si="271"/>
        <v>684.20699999999999</v>
      </c>
      <c r="DF44" s="111">
        <f t="shared" si="271"/>
        <v>23.102959170000005</v>
      </c>
      <c r="DG44" s="111">
        <f t="shared" si="271"/>
        <v>684.20699999999999</v>
      </c>
      <c r="DH44" s="111">
        <f t="shared" si="271"/>
        <v>23.102959170000005</v>
      </c>
      <c r="DI44" s="111">
        <f t="shared" si="271"/>
        <v>684.20699999999999</v>
      </c>
      <c r="DJ44" s="111">
        <f t="shared" si="271"/>
        <v>23.102959170000005</v>
      </c>
      <c r="DK44" s="111">
        <f t="shared" si="271"/>
        <v>684.20699999999999</v>
      </c>
      <c r="DL44" s="111">
        <f t="shared" si="271"/>
        <v>23.102959170000005</v>
      </c>
      <c r="DM44" s="111">
        <f t="shared" si="271"/>
        <v>684.20699999999999</v>
      </c>
      <c r="DN44" s="111">
        <f t="shared" si="271"/>
        <v>23.102959170000005</v>
      </c>
      <c r="DO44" s="111">
        <f t="shared" si="271"/>
        <v>684.20699999999999</v>
      </c>
      <c r="DP44" s="111">
        <f t="shared" si="271"/>
        <v>23.102959170000005</v>
      </c>
      <c r="DQ44" s="111">
        <f t="shared" si="271"/>
        <v>684.20699999999999</v>
      </c>
      <c r="DR44" s="111">
        <f t="shared" si="271"/>
        <v>23.102959170000005</v>
      </c>
      <c r="DS44" s="111">
        <f t="shared" si="271"/>
        <v>684.20699999999999</v>
      </c>
      <c r="DT44" s="111">
        <f t="shared" si="271"/>
        <v>23.102959170000005</v>
      </c>
      <c r="DU44" s="112">
        <f>SUM(DU22:DU43)</f>
        <v>400.64659944247501</v>
      </c>
      <c r="DV44" s="112">
        <f>SUM(DV22:DV43)</f>
        <v>6.0609217076482125</v>
      </c>
      <c r="DW44" s="111">
        <f t="shared" ref="DW44:ET44" si="272">SUM(DW21,DW26,DW29,DW33,DW36,DW38,DW41)</f>
        <v>684.20699999999999</v>
      </c>
      <c r="DX44" s="111">
        <f t="shared" si="272"/>
        <v>23.102959170000005</v>
      </c>
      <c r="DY44" s="111">
        <f t="shared" si="272"/>
        <v>684.20699999999999</v>
      </c>
      <c r="DZ44" s="111">
        <f t="shared" si="272"/>
        <v>23.102959170000005</v>
      </c>
      <c r="EA44" s="111">
        <f t="shared" si="272"/>
        <v>717.35200000000009</v>
      </c>
      <c r="EB44" s="111">
        <f t="shared" si="272"/>
        <v>24.093994670000004</v>
      </c>
      <c r="EC44" s="111">
        <f t="shared" si="272"/>
        <v>664.32000000000016</v>
      </c>
      <c r="ED44" s="111">
        <f t="shared" si="272"/>
        <v>24.693762690000003</v>
      </c>
      <c r="EE44" s="111">
        <f t="shared" si="272"/>
        <v>664.32000000000016</v>
      </c>
      <c r="EF44" s="111">
        <f t="shared" si="272"/>
        <v>24.693762690000003</v>
      </c>
      <c r="EG44" s="111">
        <f t="shared" si="272"/>
        <v>664.32000000000016</v>
      </c>
      <c r="EH44" s="111">
        <f t="shared" si="272"/>
        <v>24.693762690000003</v>
      </c>
      <c r="EI44" s="111">
        <f t="shared" si="272"/>
        <v>664.32000000000016</v>
      </c>
      <c r="EJ44" s="111">
        <f t="shared" si="272"/>
        <v>24.693762690000003</v>
      </c>
      <c r="EK44" s="111">
        <f t="shared" si="272"/>
        <v>664.32000000000016</v>
      </c>
      <c r="EL44" s="111">
        <f t="shared" si="272"/>
        <v>24.693762690000003</v>
      </c>
      <c r="EM44" s="111">
        <f t="shared" si="272"/>
        <v>564.8850000000001</v>
      </c>
      <c r="EN44" s="111">
        <f t="shared" si="272"/>
        <v>20.856566040000004</v>
      </c>
      <c r="EO44" s="111">
        <f t="shared" si="272"/>
        <v>564.8850000000001</v>
      </c>
      <c r="EP44" s="111">
        <f t="shared" si="272"/>
        <v>20.856566040000004</v>
      </c>
      <c r="EQ44" s="111">
        <f t="shared" si="272"/>
        <v>564.8850000000001</v>
      </c>
      <c r="ER44" s="111">
        <f t="shared" si="272"/>
        <v>20.856566040000004</v>
      </c>
      <c r="ES44" s="111">
        <f t="shared" si="272"/>
        <v>564.8850000000001</v>
      </c>
      <c r="ET44" s="111">
        <f t="shared" si="272"/>
        <v>20.856566040000004</v>
      </c>
      <c r="EU44" s="112">
        <f>SUM(EU22:EU43)</f>
        <v>352.52093466774778</v>
      </c>
      <c r="EV44" s="112">
        <f>SUM(EV22:EV43)</f>
        <v>3.4715523960376125</v>
      </c>
      <c r="EW44" s="111">
        <f t="shared" ref="EW44:FT44" si="273">SUM(EW21,EW26,EW29,EW33,EW36,EW38,EW41)</f>
        <v>591.48500000000001</v>
      </c>
      <c r="EX44" s="111">
        <f t="shared" si="273"/>
        <v>21.663876040000005</v>
      </c>
      <c r="EY44" s="111">
        <f t="shared" si="273"/>
        <v>591.48500000000001</v>
      </c>
      <c r="EZ44" s="111">
        <f t="shared" si="273"/>
        <v>21.663876040000005</v>
      </c>
      <c r="FA44" s="111">
        <f t="shared" si="273"/>
        <v>591.48500000000001</v>
      </c>
      <c r="FB44" s="111">
        <f t="shared" si="273"/>
        <v>21.663876040000005</v>
      </c>
      <c r="FC44" s="111">
        <f t="shared" si="273"/>
        <v>352.04700000000003</v>
      </c>
      <c r="FD44" s="111">
        <f t="shared" si="273"/>
        <v>12.665234220000002</v>
      </c>
      <c r="FE44" s="111">
        <f t="shared" si="273"/>
        <v>352.04700000000003</v>
      </c>
      <c r="FF44" s="111">
        <f t="shared" si="273"/>
        <v>12.665234220000002</v>
      </c>
      <c r="FG44" s="111">
        <f t="shared" si="273"/>
        <v>352.54700000000003</v>
      </c>
      <c r="FH44" s="111">
        <f t="shared" si="273"/>
        <v>12.680639220000003</v>
      </c>
      <c r="FI44" s="111">
        <f t="shared" si="273"/>
        <v>352.54700000000003</v>
      </c>
      <c r="FJ44" s="111">
        <f t="shared" si="273"/>
        <v>12.680639220000003</v>
      </c>
      <c r="FK44" s="111">
        <f t="shared" si="273"/>
        <v>352.54700000000003</v>
      </c>
      <c r="FL44" s="111">
        <f t="shared" si="273"/>
        <v>12.680639220000003</v>
      </c>
      <c r="FM44" s="111">
        <f t="shared" si="273"/>
        <v>352.54700000000003</v>
      </c>
      <c r="FN44" s="111">
        <f t="shared" si="273"/>
        <v>12.680639220000003</v>
      </c>
      <c r="FO44" s="111">
        <f t="shared" si="273"/>
        <v>352.54700000000003</v>
      </c>
      <c r="FP44" s="111">
        <f t="shared" si="273"/>
        <v>12.680639220000003</v>
      </c>
      <c r="FQ44" s="111">
        <f t="shared" si="273"/>
        <v>352.54700000000003</v>
      </c>
      <c r="FR44" s="111">
        <f t="shared" si="273"/>
        <v>12.680639220000003</v>
      </c>
      <c r="FS44" s="111">
        <f t="shared" si="273"/>
        <v>352.54700000000003</v>
      </c>
      <c r="FT44" s="111">
        <f t="shared" si="273"/>
        <v>12.680639220000003</v>
      </c>
      <c r="FU44" s="112">
        <f>SUM(FU22:FU43)</f>
        <v>205.1395669821994</v>
      </c>
      <c r="FV44" s="112">
        <f>SUM(FV22:FV43)</f>
        <v>1.7960376125106856</v>
      </c>
      <c r="FW44" s="111">
        <f t="shared" ref="FW44:GT44" si="274">SUM(FW21,FW26,FW29,FW33,FW36,FW38,FW41)</f>
        <v>352.54700000000003</v>
      </c>
      <c r="FX44" s="111">
        <f t="shared" si="274"/>
        <v>12.680639220000003</v>
      </c>
      <c r="FY44" s="111">
        <f t="shared" si="274"/>
        <v>352.54700000000003</v>
      </c>
      <c r="FZ44" s="111">
        <f t="shared" si="274"/>
        <v>12.680639220000003</v>
      </c>
      <c r="GA44" s="111">
        <f t="shared" si="274"/>
        <v>352.54700000000003</v>
      </c>
      <c r="GB44" s="117">
        <f t="shared" si="274"/>
        <v>12.680639220000003</v>
      </c>
      <c r="GC44" s="116">
        <f t="shared" si="274"/>
        <v>234.87000000000003</v>
      </c>
      <c r="GD44" s="111">
        <f t="shared" si="274"/>
        <v>8.4220030492499998</v>
      </c>
      <c r="GE44" s="111">
        <f t="shared" si="274"/>
        <v>234.87000000000003</v>
      </c>
      <c r="GF44" s="111">
        <f t="shared" si="274"/>
        <v>8.4220030492499998</v>
      </c>
      <c r="GG44" s="111">
        <f t="shared" si="274"/>
        <v>234.87000000000003</v>
      </c>
      <c r="GH44" s="111">
        <f t="shared" si="274"/>
        <v>8.4220030492499998</v>
      </c>
      <c r="GI44" s="111">
        <f t="shared" si="274"/>
        <v>234.87000000000003</v>
      </c>
      <c r="GJ44" s="111">
        <f t="shared" si="274"/>
        <v>8.4220030492499998</v>
      </c>
      <c r="GK44" s="111">
        <f t="shared" si="274"/>
        <v>201.72500000000002</v>
      </c>
      <c r="GL44" s="111">
        <f t="shared" si="274"/>
        <v>7.1042390544999989</v>
      </c>
      <c r="GM44" s="111">
        <f t="shared" si="274"/>
        <v>201.72500000000002</v>
      </c>
      <c r="GN44" s="111">
        <f t="shared" si="274"/>
        <v>7.1042390544999989</v>
      </c>
      <c r="GO44" s="111">
        <f t="shared" si="274"/>
        <v>201.72500000000002</v>
      </c>
      <c r="GP44" s="111">
        <f t="shared" si="274"/>
        <v>7.1042390544999989</v>
      </c>
      <c r="GQ44" s="111">
        <f t="shared" si="274"/>
        <v>201.72500000000002</v>
      </c>
      <c r="GR44" s="111">
        <f t="shared" si="274"/>
        <v>7.1042390544999989</v>
      </c>
      <c r="GS44" s="111">
        <f t="shared" si="274"/>
        <v>172.72500000000002</v>
      </c>
      <c r="GT44" s="111">
        <f t="shared" si="274"/>
        <v>5.9852117044999993</v>
      </c>
      <c r="GU44" s="112">
        <f>SUM(GU22:GU43)</f>
        <v>111.42490300384677</v>
      </c>
      <c r="GV44" s="112">
        <f>SUM(GV22:GV43)</f>
        <v>0.37041786091416506</v>
      </c>
      <c r="GW44" s="111">
        <f t="shared" ref="GW44:HL44" si="275">SUM(GW21,GW26,GW29,GW33,GW36,GW38,GW41)</f>
        <v>172.72500000000002</v>
      </c>
      <c r="GX44" s="111">
        <f t="shared" si="275"/>
        <v>5.9852117044999993</v>
      </c>
      <c r="GY44" s="111">
        <f t="shared" si="275"/>
        <v>172.72500000000002</v>
      </c>
      <c r="GZ44" s="111">
        <f t="shared" si="275"/>
        <v>5.9852117044999993</v>
      </c>
      <c r="HA44" s="111">
        <f t="shared" si="275"/>
        <v>172.72500000000002</v>
      </c>
      <c r="HB44" s="111">
        <f t="shared" si="275"/>
        <v>5.9852117044999993</v>
      </c>
      <c r="HC44" s="111">
        <f t="shared" si="275"/>
        <v>13.629000000000001</v>
      </c>
      <c r="HD44" s="111">
        <f t="shared" si="275"/>
        <v>0.67146245425699991</v>
      </c>
      <c r="HE44" s="111">
        <f t="shared" si="275"/>
        <v>13.629000000000001</v>
      </c>
      <c r="HF44" s="111">
        <f t="shared" si="275"/>
        <v>0.67146245425699991</v>
      </c>
      <c r="HG44" s="111">
        <f t="shared" si="275"/>
        <v>14.629000000000001</v>
      </c>
      <c r="HH44" s="111">
        <f t="shared" si="275"/>
        <v>0.71181636750699995</v>
      </c>
      <c r="HI44" s="111">
        <f t="shared" si="275"/>
        <v>13.629000000000001</v>
      </c>
      <c r="HJ44" s="111">
        <f t="shared" si="275"/>
        <v>0.67146245425699991</v>
      </c>
      <c r="HK44" s="111">
        <f t="shared" si="275"/>
        <v>15.629000000000001</v>
      </c>
      <c r="HL44" s="111">
        <f t="shared" si="275"/>
        <v>0.75217028075699999</v>
      </c>
      <c r="HM44" s="112">
        <f>SUM(HM22:HM43)</f>
        <v>24.392413555337662</v>
      </c>
      <c r="HN44" s="112">
        <f>SUM(HN22:HN43)</f>
        <v>32.036368607633122</v>
      </c>
      <c r="HO44" s="60" t="e">
        <f>SUM(AE44,AG44,AI44,AK44,AM44,AO44,AQ44,AS44,AW44,AY44,BA44,BC44,BE44,BG44,BI44,BK44,BM44,BO44,BQ44,BS44,BW44,BY44,CA44,CC44,CE44,CG44,CI44,CK44,CM44,CO44,CQ44,CS44,CW44,CY44,DA44,DC44,DE44,DG44,DI44,DK44,DM44,DO44,DQ44,DS44,DW44,DY44,EA44,EC44,EE44,EG44,EI44,EK44,EM44,EO44,EQ44,ES44,EW44,EY44,FA44,FC44,FE44,FG44,FI44,FK44,FM44,FO44,FQ44,FS44,FW44,FY44,GA44,GC44,GE44,#REF!,#REF!,GG44,GI44,GK44,GM44,GO44,GQ44,GS44,GW44,GY44,HA44,HC44,HE44,HG44,HI44,HK44,AC44,AA44,Y44,W44,S44,Q44,O44,M44,K44,I44,G44,E44)</f>
        <v>#REF!</v>
      </c>
      <c r="HP44" s="61" t="e">
        <f>SUM(AF44,AH44,AJ44,AL44,AN44,AP44,AR44,AT44,AX44,AZ44,BB44,BD44,BF44,BH44,BJ44,BL44,BN44,BP44,BR44,BT44,BX44,BZ44,CB44,CD44,CF44,CH44,CJ44,CL44,CN44,CP44,CR44,CT44,CX44,CZ44,DB44,DD44,DF44,DH44,DJ44,DL44,DN44,DP44,DR44,DT44,DX44,DZ44,EB44,ED44,EF44,EH44,EJ44,EL44,EN44,EP44,ER44,ET44,EX44,EZ44,FB44,FD44,FF44,FH44,FJ44,FL44,FN44,FP44,FR44,FT44,FX44,FZ44,GB44,GD44,GF44,#REF!,#REF!,GH44,GJ44,GL44,GN44,GP44,GR44,GT44,GX44,GZ44,HB44,HD44,HF44,HH44,HJ44,HL44,AD44,AB44,Z44,X44,T44,R44,P44,N44,L44,J44,H44,F44)</f>
        <v>#REF!</v>
      </c>
      <c r="HQ44" s="114">
        <f>SUM(HQ41,HQ38,HQ36,HQ33,HQ29,HQ26,HQ21)</f>
        <v>1907.3932802150903</v>
      </c>
      <c r="HT44" s="40" t="s">
        <v>67</v>
      </c>
      <c r="HU44" s="41" t="s">
        <v>68</v>
      </c>
      <c r="HV44" s="42">
        <v>48</v>
      </c>
      <c r="HW44" s="42">
        <f t="shared" si="259"/>
        <v>43.2</v>
      </c>
      <c r="HX44" s="43">
        <v>86400</v>
      </c>
      <c r="HY44" s="42">
        <f t="shared" si="258"/>
        <v>77760</v>
      </c>
    </row>
    <row r="45" spans="1:238" ht="15.75" thickBot="1">
      <c r="B45" s="106"/>
      <c r="C45" s="106"/>
      <c r="D45" s="118">
        <f>D44</f>
        <v>1.0582729924071002</v>
      </c>
      <c r="E45" s="118">
        <f>E44</f>
        <v>132.58000000000001</v>
      </c>
      <c r="F45" s="118">
        <f>F44</f>
        <v>5.9488646000000003</v>
      </c>
      <c r="G45" s="118">
        <f t="shared" ref="G45:BR45" si="276">E45+G44</f>
        <v>265.16000000000003</v>
      </c>
      <c r="H45" s="118">
        <f t="shared" si="276"/>
        <v>11.897729200000001</v>
      </c>
      <c r="I45" s="118">
        <f t="shared" si="276"/>
        <v>397.74</v>
      </c>
      <c r="J45" s="118">
        <f t="shared" si="276"/>
        <v>17.846593800000001</v>
      </c>
      <c r="K45" s="118">
        <f t="shared" si="276"/>
        <v>861.7700000000001</v>
      </c>
      <c r="L45" s="118">
        <f t="shared" si="276"/>
        <v>30.511961200000002</v>
      </c>
      <c r="M45" s="118">
        <f t="shared" si="276"/>
        <v>1259.5100000000002</v>
      </c>
      <c r="N45" s="118">
        <f t="shared" si="276"/>
        <v>45.073222600000001</v>
      </c>
      <c r="O45" s="118">
        <f t="shared" si="276"/>
        <v>1597.6700000000003</v>
      </c>
      <c r="P45" s="118">
        <f t="shared" si="276"/>
        <v>58.255896</v>
      </c>
      <c r="Q45" s="118">
        <f t="shared" si="276"/>
        <v>1935.8300000000004</v>
      </c>
      <c r="R45" s="118">
        <f t="shared" si="276"/>
        <v>71.438569400000006</v>
      </c>
      <c r="S45" s="118">
        <f t="shared" si="276"/>
        <v>2273.9900000000002</v>
      </c>
      <c r="T45" s="118">
        <f t="shared" si="276"/>
        <v>84.621242800000005</v>
      </c>
      <c r="U45" s="118"/>
      <c r="V45" s="118">
        <f>V44+D45</f>
        <v>4.2746178408005227</v>
      </c>
      <c r="W45" s="118">
        <f>S45+W44</f>
        <v>2527.86</v>
      </c>
      <c r="X45" s="118">
        <f>T45+X44</f>
        <v>94.1675039</v>
      </c>
      <c r="Y45" s="118">
        <f t="shared" si="276"/>
        <v>2793.73</v>
      </c>
      <c r="Z45" s="118">
        <f t="shared" si="276"/>
        <v>104.05696500000001</v>
      </c>
      <c r="AA45" s="118">
        <f t="shared" si="276"/>
        <v>3049.6</v>
      </c>
      <c r="AB45" s="118">
        <f t="shared" si="276"/>
        <v>123.37442610000001</v>
      </c>
      <c r="AC45" s="118">
        <f t="shared" si="276"/>
        <v>3315.47</v>
      </c>
      <c r="AD45" s="118">
        <f t="shared" si="276"/>
        <v>133.1880184</v>
      </c>
      <c r="AE45" s="118">
        <f t="shared" si="276"/>
        <v>3787.4780000000001</v>
      </c>
      <c r="AF45" s="118" t="e">
        <f t="shared" si="276"/>
        <v>#REF!</v>
      </c>
      <c r="AG45" s="119">
        <f t="shared" si="276"/>
        <v>4056.6060000000002</v>
      </c>
      <c r="AH45" s="120" t="e">
        <f t="shared" si="276"/>
        <v>#REF!</v>
      </c>
      <c r="AI45" s="121">
        <f t="shared" si="276"/>
        <v>4460.808</v>
      </c>
      <c r="AJ45" s="122" t="e">
        <f t="shared" si="276"/>
        <v>#REF!</v>
      </c>
      <c r="AK45" s="119">
        <f t="shared" si="276"/>
        <v>4811.4520000000002</v>
      </c>
      <c r="AL45" s="106" t="e">
        <f t="shared" si="276"/>
        <v>#REF!</v>
      </c>
      <c r="AM45" s="106">
        <f t="shared" si="276"/>
        <v>5272.7809999999999</v>
      </c>
      <c r="AN45" s="106" t="e">
        <f t="shared" si="276"/>
        <v>#REF!</v>
      </c>
      <c r="AO45" s="106">
        <f t="shared" si="276"/>
        <v>5786.848</v>
      </c>
      <c r="AP45" s="106" t="e">
        <f t="shared" si="276"/>
        <v>#REF!</v>
      </c>
      <c r="AQ45" s="106">
        <f t="shared" si="276"/>
        <v>6300.915</v>
      </c>
      <c r="AR45" s="106" t="e">
        <f t="shared" si="276"/>
        <v>#REF!</v>
      </c>
      <c r="AS45" s="106">
        <f t="shared" si="276"/>
        <v>6824.982</v>
      </c>
      <c r="AT45" s="106" t="e">
        <f t="shared" si="276"/>
        <v>#REF!</v>
      </c>
      <c r="AU45" s="106"/>
      <c r="AV45" s="118">
        <f>V45+AV44</f>
        <v>7.9702248956604809</v>
      </c>
      <c r="AW45" s="106">
        <f>AS45+AW44</f>
        <v>7196.7749999999996</v>
      </c>
      <c r="AX45" s="106" t="e">
        <f>AT45+AX44</f>
        <v>#REF!</v>
      </c>
      <c r="AY45" s="106">
        <f t="shared" si="276"/>
        <v>7568.5479999999998</v>
      </c>
      <c r="AZ45" s="106" t="e">
        <f t="shared" si="276"/>
        <v>#REF!</v>
      </c>
      <c r="BA45" s="106">
        <f t="shared" si="276"/>
        <v>7940.3209999999999</v>
      </c>
      <c r="BB45" s="106" t="e">
        <f t="shared" si="276"/>
        <v>#REF!</v>
      </c>
      <c r="BC45" s="106">
        <f t="shared" si="276"/>
        <v>8326.9809999999998</v>
      </c>
      <c r="BD45" s="106" t="e">
        <f t="shared" si="276"/>
        <v>#REF!</v>
      </c>
      <c r="BE45" s="106">
        <f t="shared" si="276"/>
        <v>8713.6409999999996</v>
      </c>
      <c r="BF45" s="106" t="e">
        <f t="shared" si="276"/>
        <v>#REF!</v>
      </c>
      <c r="BG45" s="106">
        <f t="shared" si="276"/>
        <v>9100.3009999999995</v>
      </c>
      <c r="BH45" s="106" t="e">
        <f t="shared" si="276"/>
        <v>#REF!</v>
      </c>
      <c r="BI45" s="123">
        <f t="shared" si="276"/>
        <v>9486.9609999999993</v>
      </c>
      <c r="BJ45" s="106" t="e">
        <f t="shared" si="276"/>
        <v>#REF!</v>
      </c>
      <c r="BK45" s="106">
        <f t="shared" si="276"/>
        <v>9873.6209999999992</v>
      </c>
      <c r="BL45" s="106" t="e">
        <f t="shared" si="276"/>
        <v>#REF!</v>
      </c>
      <c r="BM45" s="106">
        <f t="shared" si="276"/>
        <v>10271.796999999999</v>
      </c>
      <c r="BN45" s="106" t="e">
        <f t="shared" si="276"/>
        <v>#REF!</v>
      </c>
      <c r="BO45" s="106">
        <f t="shared" si="276"/>
        <v>10658.456999999999</v>
      </c>
      <c r="BP45" s="106" t="e">
        <f t="shared" si="276"/>
        <v>#REF!</v>
      </c>
      <c r="BQ45" s="106">
        <f t="shared" si="276"/>
        <v>11045.116999999998</v>
      </c>
      <c r="BR45" s="106" t="e">
        <f t="shared" si="276"/>
        <v>#REF!</v>
      </c>
      <c r="BS45" s="106">
        <f t="shared" ref="BS45:CT45" si="277">BQ45+BS44</f>
        <v>11431.776999999998</v>
      </c>
      <c r="BT45" s="106" t="e">
        <f t="shared" si="277"/>
        <v>#REF!</v>
      </c>
      <c r="BU45" s="106"/>
      <c r="BV45" s="118">
        <f>AV45+BV44</f>
        <v>13.535061849449388</v>
      </c>
      <c r="BW45" s="106">
        <f>BS45+BW44</f>
        <v>12038.806999999999</v>
      </c>
      <c r="BX45" s="106" t="e">
        <f>BT45+BX44</f>
        <v>#REF!</v>
      </c>
      <c r="BY45" s="106">
        <f t="shared" si="277"/>
        <v>12645.837</v>
      </c>
      <c r="BZ45" s="106" t="e">
        <f t="shared" si="277"/>
        <v>#REF!</v>
      </c>
      <c r="CA45" s="106">
        <f t="shared" si="277"/>
        <v>13252.867</v>
      </c>
      <c r="CB45" s="106" t="e">
        <f t="shared" si="277"/>
        <v>#REF!</v>
      </c>
      <c r="CC45" s="106">
        <f t="shared" si="277"/>
        <v>13893.041999999999</v>
      </c>
      <c r="CD45" s="106" t="e">
        <f t="shared" si="277"/>
        <v>#REF!</v>
      </c>
      <c r="CE45" s="106">
        <f t="shared" si="277"/>
        <v>14534.216999999999</v>
      </c>
      <c r="CF45" s="106" t="e">
        <f t="shared" si="277"/>
        <v>#REF!</v>
      </c>
      <c r="CG45" s="106">
        <f t="shared" si="277"/>
        <v>15175.391999999998</v>
      </c>
      <c r="CH45" s="106" t="e">
        <f t="shared" si="277"/>
        <v>#REF!</v>
      </c>
      <c r="CI45" s="106">
        <f t="shared" si="277"/>
        <v>15816.566999999997</v>
      </c>
      <c r="CJ45" s="106" t="e">
        <f t="shared" si="277"/>
        <v>#REF!</v>
      </c>
      <c r="CK45" s="106">
        <f t="shared" si="277"/>
        <v>16457.741999999998</v>
      </c>
      <c r="CL45" s="106" t="e">
        <f t="shared" si="277"/>
        <v>#REF!</v>
      </c>
      <c r="CM45" s="106">
        <f t="shared" si="277"/>
        <v>17098.916999999998</v>
      </c>
      <c r="CN45" s="106" t="e">
        <f t="shared" si="277"/>
        <v>#REF!</v>
      </c>
      <c r="CO45" s="106">
        <f t="shared" si="277"/>
        <v>17740.091999999997</v>
      </c>
      <c r="CP45" s="106" t="e">
        <f t="shared" si="277"/>
        <v>#REF!</v>
      </c>
      <c r="CQ45" s="106">
        <f t="shared" si="277"/>
        <v>18381.266999999996</v>
      </c>
      <c r="CR45" s="106" t="e">
        <f t="shared" si="277"/>
        <v>#REF!</v>
      </c>
      <c r="CS45" s="106">
        <f t="shared" si="277"/>
        <v>19012.441999999995</v>
      </c>
      <c r="CT45" s="106" t="e">
        <f t="shared" si="277"/>
        <v>#REF!</v>
      </c>
      <c r="CU45" s="106"/>
      <c r="CV45" s="118">
        <f>BV45+CV44</f>
        <v>20.33743903052245</v>
      </c>
      <c r="CW45" s="106">
        <f>CS45+CW44</f>
        <v>19643.616999999995</v>
      </c>
      <c r="CX45" s="106" t="e">
        <f>CT45+CX44</f>
        <v>#REF!</v>
      </c>
      <c r="CY45" s="106">
        <f t="shared" ref="CY45:FJ45" si="278">CW45+CY44</f>
        <v>20327.823999999993</v>
      </c>
      <c r="CZ45" s="124" t="e">
        <f t="shared" si="278"/>
        <v>#REF!</v>
      </c>
      <c r="DA45" s="123">
        <f t="shared" si="278"/>
        <v>21078.320999999993</v>
      </c>
      <c r="DB45" s="106" t="e">
        <f t="shared" si="278"/>
        <v>#REF!</v>
      </c>
      <c r="DC45" s="106">
        <f t="shared" si="278"/>
        <v>21762.527999999991</v>
      </c>
      <c r="DD45" s="106" t="e">
        <f t="shared" si="278"/>
        <v>#REF!</v>
      </c>
      <c r="DE45" s="106">
        <f t="shared" si="278"/>
        <v>22446.73499999999</v>
      </c>
      <c r="DF45" s="106" t="e">
        <f t="shared" si="278"/>
        <v>#REF!</v>
      </c>
      <c r="DG45" s="106">
        <f t="shared" si="278"/>
        <v>23130.941999999988</v>
      </c>
      <c r="DH45" s="106" t="e">
        <f t="shared" si="278"/>
        <v>#REF!</v>
      </c>
      <c r="DI45" s="106">
        <f t="shared" si="278"/>
        <v>23815.148999999987</v>
      </c>
      <c r="DJ45" s="106" t="e">
        <f t="shared" si="278"/>
        <v>#REF!</v>
      </c>
      <c r="DK45" s="106">
        <f t="shared" si="278"/>
        <v>24499.355999999985</v>
      </c>
      <c r="DL45" s="106" t="e">
        <f t="shared" si="278"/>
        <v>#REF!</v>
      </c>
      <c r="DM45" s="106">
        <f t="shared" si="278"/>
        <v>25183.562999999984</v>
      </c>
      <c r="DN45" s="106" t="e">
        <f t="shared" si="278"/>
        <v>#REF!</v>
      </c>
      <c r="DO45" s="106">
        <f t="shared" si="278"/>
        <v>25867.769999999982</v>
      </c>
      <c r="DP45" s="106" t="e">
        <f t="shared" si="278"/>
        <v>#REF!</v>
      </c>
      <c r="DQ45" s="106">
        <f t="shared" si="278"/>
        <v>26551.976999999981</v>
      </c>
      <c r="DR45" s="106" t="e">
        <f t="shared" si="278"/>
        <v>#REF!</v>
      </c>
      <c r="DS45" s="106">
        <f t="shared" si="278"/>
        <v>27236.183999999979</v>
      </c>
      <c r="DT45" s="106" t="e">
        <f t="shared" si="278"/>
        <v>#REF!</v>
      </c>
      <c r="DU45" s="106"/>
      <c r="DV45" s="118">
        <f>CV45+DV44</f>
        <v>26.398360738170663</v>
      </c>
      <c r="DW45" s="106">
        <f>DS45+DW44</f>
        <v>27920.390999999978</v>
      </c>
      <c r="DX45" s="106" t="e">
        <f>DT45+DX44</f>
        <v>#REF!</v>
      </c>
      <c r="DY45" s="106">
        <f t="shared" si="278"/>
        <v>28604.597999999976</v>
      </c>
      <c r="DZ45" s="106" t="e">
        <f t="shared" si="278"/>
        <v>#REF!</v>
      </c>
      <c r="EA45" s="106">
        <f t="shared" si="278"/>
        <v>29321.949999999975</v>
      </c>
      <c r="EB45" s="106" t="e">
        <f t="shared" si="278"/>
        <v>#REF!</v>
      </c>
      <c r="EC45" s="106">
        <f t="shared" si="278"/>
        <v>29986.269999999975</v>
      </c>
      <c r="ED45" s="106" t="e">
        <f t="shared" si="278"/>
        <v>#REF!</v>
      </c>
      <c r="EE45" s="106">
        <f t="shared" si="278"/>
        <v>30650.589999999975</v>
      </c>
      <c r="EF45" s="106" t="e">
        <f t="shared" si="278"/>
        <v>#REF!</v>
      </c>
      <c r="EG45" s="106">
        <f t="shared" si="278"/>
        <v>31314.909999999974</v>
      </c>
      <c r="EH45" s="106" t="e">
        <f t="shared" si="278"/>
        <v>#REF!</v>
      </c>
      <c r="EI45" s="106">
        <f t="shared" si="278"/>
        <v>31979.229999999974</v>
      </c>
      <c r="EJ45" s="106" t="e">
        <f t="shared" si="278"/>
        <v>#REF!</v>
      </c>
      <c r="EK45" s="106">
        <f t="shared" si="278"/>
        <v>32643.549999999974</v>
      </c>
      <c r="EL45" s="106" t="e">
        <f t="shared" si="278"/>
        <v>#REF!</v>
      </c>
      <c r="EM45" s="106">
        <f t="shared" si="278"/>
        <v>33208.434999999976</v>
      </c>
      <c r="EN45" s="106" t="e">
        <f t="shared" si="278"/>
        <v>#REF!</v>
      </c>
      <c r="EO45" s="106">
        <f t="shared" si="278"/>
        <v>33773.319999999978</v>
      </c>
      <c r="EP45" s="106" t="e">
        <f t="shared" si="278"/>
        <v>#REF!</v>
      </c>
      <c r="EQ45" s="106">
        <f t="shared" si="278"/>
        <v>34338.20499999998</v>
      </c>
      <c r="ER45" s="106" t="e">
        <f t="shared" si="278"/>
        <v>#REF!</v>
      </c>
      <c r="ES45" s="106">
        <f t="shared" si="278"/>
        <v>34903.089999999982</v>
      </c>
      <c r="ET45" s="106" t="e">
        <f t="shared" si="278"/>
        <v>#REF!</v>
      </c>
      <c r="EU45" s="106"/>
      <c r="EV45" s="118">
        <f>DV45+EV44</f>
        <v>29.869913134208275</v>
      </c>
      <c r="EW45" s="106">
        <f>ES45+EW44</f>
        <v>35494.574999999983</v>
      </c>
      <c r="EX45" s="106" t="e">
        <f>ET45+EX44</f>
        <v>#REF!</v>
      </c>
      <c r="EY45" s="106">
        <f t="shared" si="278"/>
        <v>36086.059999999983</v>
      </c>
      <c r="EZ45" s="106" t="e">
        <f t="shared" si="278"/>
        <v>#REF!</v>
      </c>
      <c r="FA45" s="106">
        <f t="shared" si="278"/>
        <v>36677.544999999984</v>
      </c>
      <c r="FB45" s="106" t="e">
        <f t="shared" si="278"/>
        <v>#REF!</v>
      </c>
      <c r="FC45" s="106">
        <f t="shared" si="278"/>
        <v>37029.591999999982</v>
      </c>
      <c r="FD45" s="106" t="e">
        <f t="shared" si="278"/>
        <v>#REF!</v>
      </c>
      <c r="FE45" s="106">
        <f t="shared" si="278"/>
        <v>37381.638999999981</v>
      </c>
      <c r="FF45" s="106" t="e">
        <f t="shared" si="278"/>
        <v>#REF!</v>
      </c>
      <c r="FG45" s="106">
        <f t="shared" si="278"/>
        <v>37734.18599999998</v>
      </c>
      <c r="FH45" s="106" t="e">
        <f t="shared" si="278"/>
        <v>#REF!</v>
      </c>
      <c r="FI45" s="106">
        <f t="shared" si="278"/>
        <v>38086.732999999978</v>
      </c>
      <c r="FJ45" s="106" t="e">
        <f t="shared" si="278"/>
        <v>#REF!</v>
      </c>
      <c r="FK45" s="106">
        <f t="shared" ref="FK45:GT45" si="279">FI45+FK44</f>
        <v>38439.279999999977</v>
      </c>
      <c r="FL45" s="106" t="e">
        <f t="shared" si="279"/>
        <v>#REF!</v>
      </c>
      <c r="FM45" s="106">
        <f t="shared" si="279"/>
        <v>38791.826999999976</v>
      </c>
      <c r="FN45" s="106" t="e">
        <f t="shared" si="279"/>
        <v>#REF!</v>
      </c>
      <c r="FO45" s="106">
        <f t="shared" si="279"/>
        <v>39144.373999999974</v>
      </c>
      <c r="FP45" s="106" t="e">
        <f t="shared" si="279"/>
        <v>#REF!</v>
      </c>
      <c r="FQ45" s="106">
        <f t="shared" si="279"/>
        <v>39496.920999999973</v>
      </c>
      <c r="FR45" s="106" t="e">
        <f t="shared" si="279"/>
        <v>#REF!</v>
      </c>
      <c r="FS45" s="106">
        <f t="shared" si="279"/>
        <v>39849.467999999972</v>
      </c>
      <c r="FT45" s="106" t="e">
        <f t="shared" si="279"/>
        <v>#REF!</v>
      </c>
      <c r="FU45" s="106"/>
      <c r="FV45" s="118">
        <f>EV45+FV44</f>
        <v>31.665950746718959</v>
      </c>
      <c r="FW45" s="106">
        <f>FS45+FW44</f>
        <v>40202.01499999997</v>
      </c>
      <c r="FX45" s="106" t="e">
        <f>FT45+FX44</f>
        <v>#REF!</v>
      </c>
      <c r="FY45" s="106">
        <f t="shared" si="279"/>
        <v>40554.561999999969</v>
      </c>
      <c r="FZ45" s="106" t="e">
        <f t="shared" si="279"/>
        <v>#REF!</v>
      </c>
      <c r="GA45" s="106">
        <f t="shared" si="279"/>
        <v>40907.108999999968</v>
      </c>
      <c r="GB45" s="124" t="e">
        <f t="shared" si="279"/>
        <v>#REF!</v>
      </c>
      <c r="GC45" s="123">
        <f t="shared" si="279"/>
        <v>41141.97899999997</v>
      </c>
      <c r="GD45" s="106" t="e">
        <f t="shared" si="279"/>
        <v>#REF!</v>
      </c>
      <c r="GE45" s="106">
        <f t="shared" si="279"/>
        <v>41376.848999999973</v>
      </c>
      <c r="GF45" s="106" t="e">
        <f t="shared" si="279"/>
        <v>#REF!</v>
      </c>
      <c r="GG45" s="106">
        <f t="shared" si="279"/>
        <v>41611.718999999975</v>
      </c>
      <c r="GH45" s="106" t="e">
        <f t="shared" si="279"/>
        <v>#REF!</v>
      </c>
      <c r="GI45" s="106">
        <f t="shared" si="279"/>
        <v>41846.588999999978</v>
      </c>
      <c r="GJ45" s="106" t="e">
        <f t="shared" si="279"/>
        <v>#REF!</v>
      </c>
      <c r="GK45" s="106">
        <f t="shared" si="279"/>
        <v>42048.313999999977</v>
      </c>
      <c r="GL45" s="106" t="e">
        <f t="shared" si="279"/>
        <v>#REF!</v>
      </c>
      <c r="GM45" s="106">
        <f t="shared" si="279"/>
        <v>42250.038999999975</v>
      </c>
      <c r="GN45" s="106" t="e">
        <f t="shared" si="279"/>
        <v>#REF!</v>
      </c>
      <c r="GO45" s="106">
        <f t="shared" si="279"/>
        <v>42451.763999999974</v>
      </c>
      <c r="GP45" s="106" t="e">
        <f t="shared" si="279"/>
        <v>#REF!</v>
      </c>
      <c r="GQ45" s="106">
        <f t="shared" si="279"/>
        <v>42653.488999999972</v>
      </c>
      <c r="GR45" s="106" t="e">
        <f t="shared" si="279"/>
        <v>#REF!</v>
      </c>
      <c r="GS45" s="106">
        <f t="shared" si="279"/>
        <v>42826.213999999971</v>
      </c>
      <c r="GT45" s="106" t="e">
        <f t="shared" si="279"/>
        <v>#REF!</v>
      </c>
      <c r="GU45" s="106"/>
      <c r="GV45" s="118">
        <f>FV45+GV44</f>
        <v>32.036368607633122</v>
      </c>
      <c r="GW45" s="106">
        <f>GS45+GW44</f>
        <v>42998.938999999969</v>
      </c>
      <c r="GX45" s="106" t="e">
        <f>GT45+GX44</f>
        <v>#REF!</v>
      </c>
      <c r="GY45" s="106">
        <f t="shared" ref="GY45:HL45" si="280">GW45+GY44</f>
        <v>43171.663999999968</v>
      </c>
      <c r="GZ45" s="106" t="e">
        <f t="shared" si="280"/>
        <v>#REF!</v>
      </c>
      <c r="HA45" s="106">
        <f t="shared" si="280"/>
        <v>43344.388999999966</v>
      </c>
      <c r="HB45" s="106" t="e">
        <f t="shared" si="280"/>
        <v>#REF!</v>
      </c>
      <c r="HC45" s="106">
        <f t="shared" si="280"/>
        <v>43358.017999999967</v>
      </c>
      <c r="HD45" s="106" t="e">
        <f t="shared" si="280"/>
        <v>#REF!</v>
      </c>
      <c r="HE45" s="106">
        <f t="shared" si="280"/>
        <v>43371.646999999968</v>
      </c>
      <c r="HF45" s="106" t="e">
        <f t="shared" si="280"/>
        <v>#REF!</v>
      </c>
      <c r="HG45" s="106">
        <f t="shared" si="280"/>
        <v>43386.275999999969</v>
      </c>
      <c r="HH45" s="106" t="e">
        <f t="shared" si="280"/>
        <v>#REF!</v>
      </c>
      <c r="HI45" s="106">
        <f t="shared" si="280"/>
        <v>43399.90499999997</v>
      </c>
      <c r="HJ45" s="106" t="e">
        <f t="shared" si="280"/>
        <v>#REF!</v>
      </c>
      <c r="HK45" s="106">
        <f t="shared" si="280"/>
        <v>43415.533999999971</v>
      </c>
      <c r="HL45" s="106" t="e">
        <f t="shared" si="280"/>
        <v>#REF!</v>
      </c>
      <c r="HM45" s="106"/>
      <c r="HN45" s="118"/>
      <c r="HO45" s="8">
        <f>HK45</f>
        <v>43415.533999999971</v>
      </c>
      <c r="HP45" s="8" t="e">
        <f>HL45</f>
        <v>#REF!</v>
      </c>
      <c r="HQ45" s="111"/>
      <c r="HT45" s="40" t="s">
        <v>69</v>
      </c>
      <c r="HU45" s="41" t="s">
        <v>70</v>
      </c>
      <c r="HV45" s="42">
        <v>77</v>
      </c>
      <c r="HW45" s="42">
        <f t="shared" si="259"/>
        <v>69.3</v>
      </c>
      <c r="HX45" s="43">
        <v>138600</v>
      </c>
      <c r="HY45" s="42">
        <f>HX45*0.9</f>
        <v>124740</v>
      </c>
    </row>
    <row r="46" spans="1:238" ht="15.75" thickBot="1">
      <c r="B46" s="49" t="s">
        <v>100</v>
      </c>
      <c r="C46" s="49"/>
      <c r="D46" s="50"/>
      <c r="E46" s="105">
        <f t="shared" ref="E46:T46" si="281">SUM(E21,E26,E33,E36,E38,E41)</f>
        <v>0</v>
      </c>
      <c r="F46" s="105">
        <f t="shared" si="281"/>
        <v>0</v>
      </c>
      <c r="G46" s="105">
        <f t="shared" si="281"/>
        <v>0</v>
      </c>
      <c r="H46" s="105">
        <f t="shared" si="281"/>
        <v>0</v>
      </c>
      <c r="I46" s="105">
        <f t="shared" si="281"/>
        <v>0</v>
      </c>
      <c r="J46" s="105">
        <f t="shared" si="281"/>
        <v>0</v>
      </c>
      <c r="K46" s="105">
        <f t="shared" si="281"/>
        <v>198.87</v>
      </c>
      <c r="L46" s="105">
        <f t="shared" si="281"/>
        <v>6.7165027999999998</v>
      </c>
      <c r="M46" s="105">
        <f t="shared" si="281"/>
        <v>265.16000000000003</v>
      </c>
      <c r="N46" s="105">
        <f t="shared" si="281"/>
        <v>8.6123967999999991</v>
      </c>
      <c r="O46" s="105">
        <f t="shared" si="281"/>
        <v>175.58</v>
      </c>
      <c r="P46" s="105">
        <f t="shared" si="281"/>
        <v>6.2131087999999997</v>
      </c>
      <c r="Q46" s="105">
        <f t="shared" si="281"/>
        <v>175.58</v>
      </c>
      <c r="R46" s="105">
        <f t="shared" si="281"/>
        <v>6.2131087999999997</v>
      </c>
      <c r="S46" s="105">
        <f t="shared" si="281"/>
        <v>175.58</v>
      </c>
      <c r="T46" s="105">
        <f t="shared" si="281"/>
        <v>6.2131087999999997</v>
      </c>
      <c r="U46" s="105"/>
      <c r="V46" s="105">
        <f>U44+AU44/2-V47</f>
        <v>112.16213530949864</v>
      </c>
      <c r="W46" s="105">
        <f t="shared" ref="W46:AT46" si="282">SUM(W21,W26,W33,W36,W38,W41)</f>
        <v>177.58</v>
      </c>
      <c r="X46" s="105">
        <f t="shared" si="282"/>
        <v>6.2858288</v>
      </c>
      <c r="Y46" s="105">
        <f t="shared" si="282"/>
        <v>189.58</v>
      </c>
      <c r="Z46" s="105">
        <f t="shared" si="282"/>
        <v>6.6290287999999995</v>
      </c>
      <c r="AA46" s="105">
        <f t="shared" si="282"/>
        <v>179.58</v>
      </c>
      <c r="AB46" s="105">
        <f t="shared" si="282"/>
        <v>6.3430287999999999</v>
      </c>
      <c r="AC46" s="105">
        <f t="shared" si="282"/>
        <v>189.58</v>
      </c>
      <c r="AD46" s="105">
        <f t="shared" si="282"/>
        <v>6.5531600000000001</v>
      </c>
      <c r="AE46" s="105">
        <f t="shared" si="282"/>
        <v>395.71800000000002</v>
      </c>
      <c r="AF46" s="105" t="e">
        <f t="shared" si="282"/>
        <v>#REF!</v>
      </c>
      <c r="AG46" s="105">
        <f t="shared" si="282"/>
        <v>192.83800000000002</v>
      </c>
      <c r="AH46" s="105">
        <f t="shared" si="282"/>
        <v>6.8250896799999996</v>
      </c>
      <c r="AI46" s="105">
        <f t="shared" si="282"/>
        <v>327.91199999999998</v>
      </c>
      <c r="AJ46" s="105">
        <f t="shared" si="282"/>
        <v>9.1620490599999993</v>
      </c>
      <c r="AK46" s="105">
        <f t="shared" si="282"/>
        <v>274.35400000000004</v>
      </c>
      <c r="AL46" s="105">
        <f t="shared" si="282"/>
        <v>9.7707881800000003</v>
      </c>
      <c r="AM46" s="105">
        <f t="shared" si="282"/>
        <v>375.15199999999999</v>
      </c>
      <c r="AN46" s="105">
        <f t="shared" si="282"/>
        <v>11.982656260000001</v>
      </c>
      <c r="AO46" s="105">
        <f t="shared" si="282"/>
        <v>427.89</v>
      </c>
      <c r="AP46" s="105">
        <f t="shared" si="282"/>
        <v>12.464717140000001</v>
      </c>
      <c r="AQ46" s="105">
        <f t="shared" si="282"/>
        <v>427.89</v>
      </c>
      <c r="AR46" s="105">
        <f t="shared" si="282"/>
        <v>12.464717140000001</v>
      </c>
      <c r="AS46" s="105">
        <f t="shared" si="282"/>
        <v>437.89</v>
      </c>
      <c r="AT46" s="105">
        <f t="shared" si="282"/>
        <v>12.913417140000002</v>
      </c>
      <c r="AV46" s="50"/>
      <c r="AW46" s="105">
        <f t="shared" ref="AW46:BT46" si="283">SUM(AW21,AW26,AW33,AW36,AW38,AW41)</f>
        <v>285.61599999999999</v>
      </c>
      <c r="AX46" s="105">
        <f t="shared" si="283"/>
        <v>10.20935776</v>
      </c>
      <c r="AY46" s="105">
        <f t="shared" si="283"/>
        <v>285.596</v>
      </c>
      <c r="AZ46" s="105">
        <f t="shared" si="283"/>
        <v>10.20863056</v>
      </c>
      <c r="BA46" s="105">
        <f t="shared" si="283"/>
        <v>285.596</v>
      </c>
      <c r="BB46" s="105">
        <f t="shared" si="283"/>
        <v>10.20863056</v>
      </c>
      <c r="BC46" s="105">
        <f t="shared" si="283"/>
        <v>300.483</v>
      </c>
      <c r="BD46" s="105">
        <f t="shared" si="283"/>
        <v>10.911342530000001</v>
      </c>
      <c r="BE46" s="105">
        <f t="shared" si="283"/>
        <v>300.483</v>
      </c>
      <c r="BF46" s="105">
        <f t="shared" si="283"/>
        <v>10.911342530000001</v>
      </c>
      <c r="BG46" s="105">
        <f t="shared" si="283"/>
        <v>300.483</v>
      </c>
      <c r="BH46" s="105">
        <f t="shared" si="283"/>
        <v>10.911342530000001</v>
      </c>
      <c r="BI46" s="105">
        <f t="shared" si="283"/>
        <v>300.483</v>
      </c>
      <c r="BJ46" s="105">
        <f t="shared" si="283"/>
        <v>10.911342530000001</v>
      </c>
      <c r="BK46" s="105">
        <f t="shared" si="283"/>
        <v>300.483</v>
      </c>
      <c r="BL46" s="105">
        <f t="shared" si="283"/>
        <v>10.911342530000001</v>
      </c>
      <c r="BM46" s="105">
        <f t="shared" si="283"/>
        <v>311.99900000000002</v>
      </c>
      <c r="BN46" s="105">
        <f t="shared" si="283"/>
        <v>11.336398090000001</v>
      </c>
      <c r="BO46" s="105">
        <f t="shared" si="283"/>
        <v>300.483</v>
      </c>
      <c r="BP46" s="105">
        <f t="shared" si="283"/>
        <v>10.911342530000001</v>
      </c>
      <c r="BQ46" s="105">
        <f t="shared" si="283"/>
        <v>300.483</v>
      </c>
      <c r="BR46" s="105">
        <f t="shared" si="283"/>
        <v>10.911342530000001</v>
      </c>
      <c r="BS46" s="105">
        <f t="shared" si="283"/>
        <v>300.483</v>
      </c>
      <c r="BT46" s="105">
        <f t="shared" si="283"/>
        <v>10.911342530000001</v>
      </c>
      <c r="BV46" s="50">
        <f>AU44/2+BU44+CU44+DU44/2-BV47</f>
        <v>718.85908792081511</v>
      </c>
      <c r="BW46" s="105">
        <f t="shared" ref="BW46:CT46" si="284">SUM(BW21,BW26,BW33,BW36,BW38,BW41)</f>
        <v>520.85300000000007</v>
      </c>
      <c r="BX46" s="105">
        <f t="shared" si="284"/>
        <v>13.711336050000002</v>
      </c>
      <c r="BY46" s="105">
        <f t="shared" si="284"/>
        <v>520.85300000000007</v>
      </c>
      <c r="BZ46" s="105" t="e">
        <f t="shared" si="284"/>
        <v>#REF!</v>
      </c>
      <c r="CA46" s="105">
        <f t="shared" si="284"/>
        <v>520.85300000000007</v>
      </c>
      <c r="CB46" s="105">
        <f t="shared" si="284"/>
        <v>13.711336050000002</v>
      </c>
      <c r="CC46" s="105">
        <f t="shared" si="284"/>
        <v>553.99800000000005</v>
      </c>
      <c r="CD46" s="105">
        <f t="shared" si="284"/>
        <v>15.158338520000001</v>
      </c>
      <c r="CE46" s="105">
        <f t="shared" si="284"/>
        <v>554.99800000000005</v>
      </c>
      <c r="CF46" s="105">
        <f t="shared" si="284"/>
        <v>15.187798520000001</v>
      </c>
      <c r="CG46" s="105">
        <f t="shared" si="284"/>
        <v>554.99800000000005</v>
      </c>
      <c r="CH46" s="105">
        <f t="shared" si="284"/>
        <v>15.187798520000001</v>
      </c>
      <c r="CI46" s="105">
        <f t="shared" si="284"/>
        <v>554.99800000000005</v>
      </c>
      <c r="CJ46" s="105">
        <f t="shared" si="284"/>
        <v>15.187798520000001</v>
      </c>
      <c r="CK46" s="105">
        <f t="shared" si="284"/>
        <v>554.99800000000005</v>
      </c>
      <c r="CL46" s="105">
        <f t="shared" si="284"/>
        <v>15.187798520000001</v>
      </c>
      <c r="CM46" s="105">
        <f t="shared" si="284"/>
        <v>554.99800000000005</v>
      </c>
      <c r="CN46" s="105">
        <f t="shared" si="284"/>
        <v>15.187798520000001</v>
      </c>
      <c r="CO46" s="105">
        <f t="shared" si="284"/>
        <v>554.99800000000005</v>
      </c>
      <c r="CP46" s="105">
        <f t="shared" si="284"/>
        <v>15.187798520000001</v>
      </c>
      <c r="CQ46" s="105">
        <f t="shared" si="284"/>
        <v>554.99800000000005</v>
      </c>
      <c r="CR46" s="105">
        <f t="shared" si="284"/>
        <v>15.187798520000001</v>
      </c>
      <c r="CS46" s="105">
        <f t="shared" si="284"/>
        <v>544.99800000000005</v>
      </c>
      <c r="CT46" s="105">
        <f t="shared" si="284"/>
        <v>14.725598520000002</v>
      </c>
      <c r="CU46" s="105"/>
      <c r="CV46" s="50"/>
      <c r="CW46" s="105">
        <f t="shared" ref="CW46:DT46" si="285">SUM(CW21,CW26,CW33,CW36,CW38,CW41)</f>
        <v>544.99800000000005</v>
      </c>
      <c r="CX46" s="105">
        <f t="shared" si="285"/>
        <v>14.725598520000002</v>
      </c>
      <c r="CY46" s="105">
        <f t="shared" si="285"/>
        <v>598.03</v>
      </c>
      <c r="CZ46" s="105">
        <f t="shared" si="285"/>
        <v>16.712177240000003</v>
      </c>
      <c r="DA46" s="105">
        <f t="shared" si="285"/>
        <v>664.32</v>
      </c>
      <c r="DB46" s="105">
        <f t="shared" si="285"/>
        <v>19.195400640000003</v>
      </c>
      <c r="DC46" s="105">
        <f t="shared" si="285"/>
        <v>598.03</v>
      </c>
      <c r="DD46" s="105">
        <f t="shared" si="285"/>
        <v>19.213526000000005</v>
      </c>
      <c r="DE46" s="105">
        <f t="shared" si="285"/>
        <v>598.03</v>
      </c>
      <c r="DF46" s="105">
        <f t="shared" si="285"/>
        <v>19.213526000000005</v>
      </c>
      <c r="DG46" s="105">
        <f t="shared" si="285"/>
        <v>598.03</v>
      </c>
      <c r="DH46" s="105">
        <f t="shared" si="285"/>
        <v>19.213526000000005</v>
      </c>
      <c r="DI46" s="105">
        <f t="shared" si="285"/>
        <v>598.03</v>
      </c>
      <c r="DJ46" s="105">
        <f t="shared" si="285"/>
        <v>19.213526000000005</v>
      </c>
      <c r="DK46" s="105">
        <f t="shared" si="285"/>
        <v>598.03</v>
      </c>
      <c r="DL46" s="105">
        <f t="shared" si="285"/>
        <v>19.213526000000005</v>
      </c>
      <c r="DM46" s="105">
        <f t="shared" si="285"/>
        <v>598.03</v>
      </c>
      <c r="DN46" s="105">
        <f t="shared" si="285"/>
        <v>19.213526000000005</v>
      </c>
      <c r="DO46" s="105">
        <f t="shared" si="285"/>
        <v>598.03</v>
      </c>
      <c r="DP46" s="105">
        <f t="shared" si="285"/>
        <v>19.213526000000005</v>
      </c>
      <c r="DQ46" s="105">
        <f t="shared" si="285"/>
        <v>598.03</v>
      </c>
      <c r="DR46" s="105">
        <f t="shared" si="285"/>
        <v>19.213526000000005</v>
      </c>
      <c r="DS46" s="105">
        <f t="shared" si="285"/>
        <v>598.03</v>
      </c>
      <c r="DT46" s="105">
        <f t="shared" si="285"/>
        <v>19.213526000000005</v>
      </c>
      <c r="DU46" s="105"/>
      <c r="DV46" s="50">
        <f>DU44/2+EU44+FU44+GU44/2-DV47</f>
        <v>713.6837903731082</v>
      </c>
      <c r="DW46" s="105">
        <f t="shared" ref="DW46:ET46" si="286">SUM(DW21,DW26,DW33,DW36,DW38,DW41)</f>
        <v>598.03</v>
      </c>
      <c r="DX46" s="105">
        <f t="shared" si="286"/>
        <v>19.213526000000005</v>
      </c>
      <c r="DY46" s="105">
        <f t="shared" si="286"/>
        <v>598.03</v>
      </c>
      <c r="DZ46" s="105">
        <f t="shared" si="286"/>
        <v>19.213526000000005</v>
      </c>
      <c r="EA46" s="105">
        <f t="shared" si="286"/>
        <v>631.17500000000007</v>
      </c>
      <c r="EB46" s="105">
        <f t="shared" si="286"/>
        <v>20.204561500000004</v>
      </c>
      <c r="EC46" s="105">
        <f t="shared" si="286"/>
        <v>578.14300000000014</v>
      </c>
      <c r="ED46" s="105">
        <f t="shared" si="286"/>
        <v>20.746193190000003</v>
      </c>
      <c r="EE46" s="105">
        <f t="shared" si="286"/>
        <v>578.14300000000014</v>
      </c>
      <c r="EF46" s="105">
        <f t="shared" si="286"/>
        <v>20.746193190000003</v>
      </c>
      <c r="EG46" s="105">
        <f t="shared" si="286"/>
        <v>578.14300000000014</v>
      </c>
      <c r="EH46" s="105">
        <f t="shared" si="286"/>
        <v>20.746193190000003</v>
      </c>
      <c r="EI46" s="105">
        <f t="shared" si="286"/>
        <v>578.14300000000014</v>
      </c>
      <c r="EJ46" s="105">
        <f t="shared" si="286"/>
        <v>20.746193190000003</v>
      </c>
      <c r="EK46" s="105">
        <f t="shared" si="286"/>
        <v>578.14300000000014</v>
      </c>
      <c r="EL46" s="105">
        <f t="shared" si="286"/>
        <v>20.746193190000003</v>
      </c>
      <c r="EM46" s="105">
        <f t="shared" si="286"/>
        <v>478.70800000000008</v>
      </c>
      <c r="EN46" s="105">
        <f t="shared" si="286"/>
        <v>16.908996540000004</v>
      </c>
      <c r="EO46" s="105">
        <f t="shared" si="286"/>
        <v>478.70800000000008</v>
      </c>
      <c r="EP46" s="105">
        <f t="shared" si="286"/>
        <v>16.908996540000004</v>
      </c>
      <c r="EQ46" s="105">
        <f t="shared" si="286"/>
        <v>478.70800000000008</v>
      </c>
      <c r="ER46" s="105">
        <f t="shared" si="286"/>
        <v>16.908996540000004</v>
      </c>
      <c r="ES46" s="105">
        <f t="shared" si="286"/>
        <v>478.70800000000008</v>
      </c>
      <c r="ET46" s="105">
        <f t="shared" si="286"/>
        <v>16.908996540000004</v>
      </c>
      <c r="EU46" s="105"/>
      <c r="EV46" s="50"/>
      <c r="EW46" s="105">
        <f t="shared" ref="EW46:FT46" si="287">SUM(EW21,EW26,EW33,EW36,EW38,EW41)</f>
        <v>505.30799999999999</v>
      </c>
      <c r="EX46" s="105">
        <f t="shared" si="287"/>
        <v>17.716306540000005</v>
      </c>
      <c r="EY46" s="105">
        <f t="shared" si="287"/>
        <v>505.30799999999999</v>
      </c>
      <c r="EZ46" s="105">
        <f t="shared" si="287"/>
        <v>17.716306540000005</v>
      </c>
      <c r="FA46" s="105">
        <f t="shared" si="287"/>
        <v>505.30799999999999</v>
      </c>
      <c r="FB46" s="105">
        <f t="shared" si="287"/>
        <v>17.716306540000005</v>
      </c>
      <c r="FC46" s="105">
        <f t="shared" si="287"/>
        <v>318.90200000000004</v>
      </c>
      <c r="FD46" s="105">
        <f t="shared" si="287"/>
        <v>11.221570600000003</v>
      </c>
      <c r="FE46" s="105">
        <f t="shared" si="287"/>
        <v>318.90200000000004</v>
      </c>
      <c r="FF46" s="105">
        <f t="shared" si="287"/>
        <v>11.221570600000003</v>
      </c>
      <c r="FG46" s="105">
        <f t="shared" si="287"/>
        <v>319.40200000000004</v>
      </c>
      <c r="FH46" s="105">
        <f t="shared" si="287"/>
        <v>11.236975600000003</v>
      </c>
      <c r="FI46" s="105">
        <f t="shared" si="287"/>
        <v>319.40200000000004</v>
      </c>
      <c r="FJ46" s="105">
        <f t="shared" si="287"/>
        <v>11.236975600000003</v>
      </c>
      <c r="FK46" s="105">
        <f t="shared" si="287"/>
        <v>319.40200000000004</v>
      </c>
      <c r="FL46" s="105">
        <f t="shared" si="287"/>
        <v>11.236975600000003</v>
      </c>
      <c r="FM46" s="105">
        <f t="shared" si="287"/>
        <v>319.40200000000004</v>
      </c>
      <c r="FN46" s="105">
        <f t="shared" si="287"/>
        <v>11.236975600000003</v>
      </c>
      <c r="FO46" s="105">
        <f t="shared" si="287"/>
        <v>319.40200000000004</v>
      </c>
      <c r="FP46" s="105">
        <f t="shared" si="287"/>
        <v>11.236975600000003</v>
      </c>
      <c r="FQ46" s="105">
        <f t="shared" si="287"/>
        <v>319.40200000000004</v>
      </c>
      <c r="FR46" s="105">
        <f t="shared" si="287"/>
        <v>11.236975600000003</v>
      </c>
      <c r="FS46" s="105">
        <f t="shared" si="287"/>
        <v>319.40200000000004</v>
      </c>
      <c r="FT46" s="105">
        <f t="shared" si="287"/>
        <v>11.236975600000003</v>
      </c>
      <c r="FU46" s="105"/>
      <c r="FV46" s="50"/>
      <c r="FW46" s="105">
        <f t="shared" ref="FW46:GT46" si="288">SUM(FW21,FW26,FW33,FW36,FW38,FW41)</f>
        <v>319.40200000000004</v>
      </c>
      <c r="FX46" s="105">
        <f t="shared" si="288"/>
        <v>11.236975600000003</v>
      </c>
      <c r="FY46" s="105">
        <f t="shared" si="288"/>
        <v>319.40200000000004</v>
      </c>
      <c r="FZ46" s="105">
        <f t="shared" si="288"/>
        <v>11.236975600000003</v>
      </c>
      <c r="GA46" s="105">
        <f t="shared" si="288"/>
        <v>319.40200000000004</v>
      </c>
      <c r="GB46" s="105">
        <f t="shared" si="288"/>
        <v>11.236975600000003</v>
      </c>
      <c r="GC46" s="105">
        <f t="shared" si="288"/>
        <v>228.24100000000004</v>
      </c>
      <c r="GD46" s="105">
        <f t="shared" si="288"/>
        <v>8.0217957354499987</v>
      </c>
      <c r="GE46" s="105">
        <f t="shared" si="288"/>
        <v>228.24100000000004</v>
      </c>
      <c r="GF46" s="105">
        <f t="shared" si="288"/>
        <v>8.0217957354499987</v>
      </c>
      <c r="GG46" s="105">
        <f t="shared" si="288"/>
        <v>228.24100000000004</v>
      </c>
      <c r="GH46" s="105">
        <f t="shared" si="288"/>
        <v>8.0217957354499987</v>
      </c>
      <c r="GI46" s="105">
        <f t="shared" si="288"/>
        <v>228.24100000000004</v>
      </c>
      <c r="GJ46" s="105">
        <f t="shared" si="288"/>
        <v>8.0217957354499987</v>
      </c>
      <c r="GK46" s="105">
        <f t="shared" si="288"/>
        <v>195.09600000000003</v>
      </c>
      <c r="GL46" s="105">
        <f t="shared" si="288"/>
        <v>6.7040317406999987</v>
      </c>
      <c r="GM46" s="105">
        <f t="shared" si="288"/>
        <v>195.09600000000003</v>
      </c>
      <c r="GN46" s="105">
        <f t="shared" si="288"/>
        <v>6.7040317406999987</v>
      </c>
      <c r="GO46" s="105">
        <f t="shared" si="288"/>
        <v>195.09600000000003</v>
      </c>
      <c r="GP46" s="105">
        <f t="shared" si="288"/>
        <v>6.7040317406999987</v>
      </c>
      <c r="GQ46" s="105">
        <f t="shared" si="288"/>
        <v>195.09600000000003</v>
      </c>
      <c r="GR46" s="105">
        <f t="shared" si="288"/>
        <v>6.7040317406999987</v>
      </c>
      <c r="GS46" s="105">
        <f t="shared" si="288"/>
        <v>166.09600000000003</v>
      </c>
      <c r="GT46" s="105">
        <f t="shared" si="288"/>
        <v>5.5850043906999991</v>
      </c>
      <c r="GU46" s="105"/>
      <c r="GV46" s="50">
        <f>GU44/2+HM44-GV47</f>
        <v>73.010927557261027</v>
      </c>
      <c r="GW46" s="105">
        <f t="shared" ref="GW46:HL46" si="289">SUM(GW21,GW26,GW33,GW36,GW38,GW41)</f>
        <v>166.09600000000003</v>
      </c>
      <c r="GX46" s="105">
        <f t="shared" si="289"/>
        <v>5.5850043906999991</v>
      </c>
      <c r="GY46" s="105">
        <f t="shared" si="289"/>
        <v>166.09600000000003</v>
      </c>
      <c r="GZ46" s="105">
        <f t="shared" si="289"/>
        <v>5.5850043906999991</v>
      </c>
      <c r="HA46" s="105">
        <f t="shared" si="289"/>
        <v>166.09600000000003</v>
      </c>
      <c r="HB46" s="105">
        <f t="shared" si="289"/>
        <v>5.5850043906999991</v>
      </c>
      <c r="HC46" s="105">
        <f t="shared" si="289"/>
        <v>7</v>
      </c>
      <c r="HD46" s="105">
        <f t="shared" si="289"/>
        <v>0.26525203074999992</v>
      </c>
      <c r="HE46" s="105">
        <f t="shared" si="289"/>
        <v>7</v>
      </c>
      <c r="HF46" s="105">
        <f t="shared" si="289"/>
        <v>0.26525203074999992</v>
      </c>
      <c r="HG46" s="105">
        <f t="shared" si="289"/>
        <v>8</v>
      </c>
      <c r="HH46" s="105">
        <f t="shared" si="289"/>
        <v>0.30560594399999996</v>
      </c>
      <c r="HI46" s="105">
        <f t="shared" si="289"/>
        <v>7</v>
      </c>
      <c r="HJ46" s="105">
        <f t="shared" si="289"/>
        <v>0.26525203074999992</v>
      </c>
      <c r="HK46" s="105">
        <f t="shared" si="289"/>
        <v>9</v>
      </c>
      <c r="HL46" s="105">
        <f t="shared" si="289"/>
        <v>0.34595985724999989</v>
      </c>
      <c r="HM46" s="105"/>
      <c r="HN46" s="50"/>
      <c r="HO46" s="78"/>
      <c r="HP46" s="78"/>
      <c r="HQ46" s="125">
        <f>GV47+GV46+DV47+DV46+BV47+BV46+V47+V46</f>
        <v>1907.39328021509</v>
      </c>
      <c r="HT46" s="40" t="s">
        <v>71</v>
      </c>
      <c r="HU46" s="41" t="s">
        <v>72</v>
      </c>
      <c r="HV46" s="42">
        <v>60</v>
      </c>
      <c r="HW46" s="42">
        <f t="shared" si="259"/>
        <v>54</v>
      </c>
      <c r="HX46" s="43">
        <v>108000</v>
      </c>
      <c r="HY46" s="42">
        <f t="shared" si="258"/>
        <v>97200</v>
      </c>
    </row>
    <row r="47" spans="1:238" ht="15.75" thickBot="1">
      <c r="A47" s="5"/>
      <c r="B47" s="49"/>
      <c r="C47" s="49"/>
      <c r="D47" s="50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>
        <f>SUM(D30:D32)+SUM(V30:V32)/2</f>
        <v>0.65233192537838791</v>
      </c>
      <c r="V47" s="50">
        <f>SUM(U30:U32)+(SUM(AU30:AU32)/2)</f>
        <v>45.440471158294365</v>
      </c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50"/>
      <c r="AV47" s="50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>
        <f>SUM(V30:V32)/2+SUM(AV30:AV32)+SUM(BV30:BV32)+SUM(CV30:CV32)/2</f>
        <v>1.9251420525971741</v>
      </c>
      <c r="BV47" s="105">
        <f>SUM(AU30:AU32)/2+SUM(BU30:BU32)+SUM(CU30:CU32)+SUM(DU30:DU32)/2</f>
        <v>137.13046789611303</v>
      </c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50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>
        <f>SUM(CV30:CV32)/2+SUM(DV30:DV32)+SUM(EV30:EV32)+SUM(FV30:FV32)/2</f>
        <v>1.3750000000000002</v>
      </c>
      <c r="DV47" s="50">
        <f>SUM(DU30:DU32)/2+SUM(EU30:EU32)+SUM(FU30:FU32)+SUM(GU30:GU32)/2</f>
        <v>100.01246250000001</v>
      </c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50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50"/>
      <c r="FW47" s="105"/>
      <c r="FX47" s="105"/>
      <c r="FY47" s="105"/>
      <c r="FZ47" s="105"/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  <c r="GR47" s="105"/>
      <c r="GS47" s="105"/>
      <c r="GT47" s="105"/>
      <c r="GU47" s="105">
        <f>SUM(FV30:FV32)/2</f>
        <v>5.0000000000000017E-2</v>
      </c>
      <c r="GV47" s="50">
        <f>SUM(GU30:GU32)/2+SUM(HM30:HM32)</f>
        <v>7.0939375000000027</v>
      </c>
      <c r="GW47" s="105"/>
      <c r="GX47" s="105"/>
      <c r="GY47" s="105"/>
      <c r="GZ47" s="105"/>
      <c r="HA47" s="105"/>
      <c r="HB47" s="105"/>
      <c r="HC47" s="105"/>
      <c r="HD47" s="105"/>
      <c r="HE47" s="105"/>
      <c r="HF47" s="105"/>
      <c r="HG47" s="105"/>
      <c r="HH47" s="105"/>
      <c r="HI47" s="105"/>
      <c r="HJ47" s="105"/>
      <c r="HK47" s="105"/>
      <c r="HL47" s="105"/>
      <c r="HM47" s="105"/>
      <c r="HN47" s="50"/>
      <c r="HO47" s="78"/>
      <c r="HP47" s="78"/>
      <c r="HQ47" s="23"/>
      <c r="HT47" s="40" t="s">
        <v>73</v>
      </c>
      <c r="HU47" s="41" t="s">
        <v>74</v>
      </c>
      <c r="HV47" s="42">
        <v>48</v>
      </c>
      <c r="HW47" s="42">
        <f t="shared" si="259"/>
        <v>43.2</v>
      </c>
      <c r="HX47" s="43">
        <v>86400</v>
      </c>
      <c r="HY47" s="42">
        <f t="shared" si="258"/>
        <v>77760</v>
      </c>
    </row>
    <row r="48" spans="1:238" s="23" customFormat="1" ht="15.75" thickBot="1">
      <c r="A48" s="130"/>
      <c r="B48" s="134"/>
      <c r="C48" s="134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3"/>
      <c r="AF48" s="133"/>
      <c r="AG48" s="132"/>
      <c r="AH48" s="133"/>
      <c r="AI48" s="135"/>
      <c r="AJ48" s="133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3">
        <f>SUM(U47:GU47)</f>
        <v>286.585875532383</v>
      </c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32"/>
      <c r="EE48" s="132"/>
      <c r="EF48" s="132"/>
      <c r="EG48" s="132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32"/>
      <c r="FG48" s="132"/>
      <c r="FH48" s="132"/>
      <c r="FI48" s="132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32"/>
      <c r="FU48" s="132"/>
      <c r="FV48" s="132"/>
      <c r="FW48" s="132"/>
      <c r="FX48" s="132"/>
      <c r="FY48" s="132"/>
      <c r="FZ48" s="132"/>
      <c r="GA48" s="132"/>
      <c r="GB48" s="132"/>
      <c r="GC48" s="132"/>
      <c r="GD48" s="132"/>
      <c r="GE48" s="132"/>
      <c r="GF48" s="132"/>
      <c r="GG48" s="132"/>
      <c r="GH48" s="132"/>
      <c r="GI48" s="132"/>
      <c r="GJ48" s="132"/>
      <c r="GK48" s="132"/>
      <c r="GL48" s="132"/>
      <c r="GM48" s="132"/>
      <c r="GN48" s="132"/>
      <c r="GO48" s="132"/>
      <c r="GP48" s="132"/>
      <c r="GQ48" s="132"/>
      <c r="GR48" s="132"/>
      <c r="GS48" s="132"/>
      <c r="GT48" s="132"/>
      <c r="GU48" s="132"/>
      <c r="GV48" s="132"/>
      <c r="GW48" s="132"/>
      <c r="GX48" s="132"/>
      <c r="GY48" s="132"/>
      <c r="GZ48" s="132"/>
      <c r="HA48" s="132"/>
      <c r="HB48" s="132"/>
      <c r="HC48" s="132"/>
      <c r="HD48" s="132"/>
      <c r="HE48" s="132"/>
      <c r="HF48" s="132"/>
      <c r="HG48" s="132"/>
      <c r="HH48" s="132"/>
      <c r="HI48" s="132"/>
      <c r="HJ48" s="132"/>
      <c r="HK48" s="132"/>
      <c r="HL48" s="132"/>
      <c r="HM48" s="132"/>
      <c r="HN48" s="132"/>
      <c r="HO48" s="131">
        <f>HK48</f>
        <v>0</v>
      </c>
      <c r="HP48" s="61" t="e">
        <f>#REF!</f>
        <v>#REF!</v>
      </c>
      <c r="HT48" s="40" t="s">
        <v>75</v>
      </c>
      <c r="HU48" s="41" t="s">
        <v>76</v>
      </c>
      <c r="HV48" s="42">
        <v>60</v>
      </c>
      <c r="HW48" s="42">
        <f t="shared" si="259"/>
        <v>54</v>
      </c>
      <c r="HX48" s="43">
        <v>108000</v>
      </c>
      <c r="HY48" s="42">
        <f t="shared" si="258"/>
        <v>97200</v>
      </c>
    </row>
    <row r="49" spans="1:233" ht="15.75" thickBot="1">
      <c r="D49" s="50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"/>
      <c r="AF49" s="5"/>
      <c r="AG49" s="5"/>
      <c r="AH49" s="76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0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70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0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0"/>
      <c r="CW49" s="5"/>
      <c r="CX49" s="5"/>
      <c r="CY49" s="5"/>
      <c r="CZ49" s="76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0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0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0"/>
      <c r="FW49" s="5"/>
      <c r="FX49" s="5"/>
      <c r="FY49" s="5"/>
      <c r="FZ49" s="5"/>
      <c r="GA49" s="5"/>
      <c r="GB49" s="76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0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0"/>
      <c r="HT49" s="40" t="s">
        <v>77</v>
      </c>
      <c r="HU49" s="41" t="s">
        <v>78</v>
      </c>
      <c r="HV49" s="42">
        <v>48</v>
      </c>
      <c r="HW49" s="42">
        <f t="shared" si="259"/>
        <v>43.2</v>
      </c>
      <c r="HX49" s="43">
        <v>86400</v>
      </c>
      <c r="HY49" s="42">
        <f t="shared" si="258"/>
        <v>77760</v>
      </c>
    </row>
    <row r="50" spans="1:233" ht="30.75" thickBot="1">
      <c r="B50" s="47" t="s">
        <v>7</v>
      </c>
      <c r="C50" s="47"/>
      <c r="D50" s="50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129"/>
      <c r="AF50" s="129"/>
      <c r="AG50" s="129"/>
      <c r="AH50" s="76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0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70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0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0"/>
      <c r="CW50" s="5"/>
      <c r="CX50" s="5"/>
      <c r="CY50" s="5"/>
      <c r="CZ50" s="76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0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0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0"/>
      <c r="FW50" s="5"/>
      <c r="FX50" s="5"/>
      <c r="FY50" s="5"/>
      <c r="FZ50" s="5"/>
      <c r="GA50" s="5"/>
      <c r="GB50" s="76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0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0"/>
      <c r="HT50" s="40" t="s">
        <v>79</v>
      </c>
      <c r="HU50" s="41" t="s">
        <v>80</v>
      </c>
      <c r="HV50" s="42">
        <v>40</v>
      </c>
      <c r="HW50" s="42">
        <f t="shared" si="259"/>
        <v>36</v>
      </c>
      <c r="HX50" s="43">
        <v>72000</v>
      </c>
      <c r="HY50" s="42">
        <f t="shared" si="258"/>
        <v>64800</v>
      </c>
    </row>
    <row r="51" spans="1:233" ht="15.75" thickBot="1">
      <c r="D51" s="50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"/>
      <c r="AF51" s="5"/>
      <c r="AG51" s="5"/>
      <c r="AH51" s="76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0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70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0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0"/>
      <c r="CW51" s="5"/>
      <c r="CX51" s="5"/>
      <c r="CY51" s="5"/>
      <c r="CZ51" s="76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0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0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0"/>
      <c r="FW51" s="5"/>
      <c r="FX51" s="5"/>
      <c r="FY51" s="5"/>
      <c r="FZ51" s="5"/>
      <c r="GA51" s="5"/>
      <c r="GB51" s="76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0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0"/>
      <c r="HT51" s="40" t="s">
        <v>81</v>
      </c>
      <c r="HU51" s="41" t="s">
        <v>82</v>
      </c>
      <c r="HV51" s="42">
        <v>48</v>
      </c>
      <c r="HW51" s="42">
        <f t="shared" si="259"/>
        <v>43.2</v>
      </c>
      <c r="HX51" s="43">
        <v>86400</v>
      </c>
      <c r="HY51" s="42">
        <f t="shared" si="258"/>
        <v>77760</v>
      </c>
    </row>
    <row r="52" spans="1:233" ht="45.75" thickBot="1">
      <c r="B52" s="9"/>
      <c r="C52" s="9"/>
      <c r="D52" s="139">
        <v>2016</v>
      </c>
      <c r="E52" s="227">
        <v>42491</v>
      </c>
      <c r="F52" s="228"/>
      <c r="G52" s="227">
        <v>42522</v>
      </c>
      <c r="H52" s="228"/>
      <c r="I52" s="227">
        <v>42552</v>
      </c>
      <c r="J52" s="228"/>
      <c r="K52" s="227">
        <v>42583</v>
      </c>
      <c r="L52" s="228"/>
      <c r="M52" s="227">
        <v>42614</v>
      </c>
      <c r="N52" s="228"/>
      <c r="O52" s="227">
        <v>42644</v>
      </c>
      <c r="P52" s="228"/>
      <c r="Q52" s="227">
        <v>42675</v>
      </c>
      <c r="R52" s="228"/>
      <c r="S52" s="227">
        <v>42705</v>
      </c>
      <c r="T52" s="228"/>
      <c r="U52" s="140"/>
      <c r="V52" s="139">
        <v>2017</v>
      </c>
      <c r="W52" s="227">
        <v>42736</v>
      </c>
      <c r="X52" s="228"/>
      <c r="Y52" s="227">
        <v>42767</v>
      </c>
      <c r="Z52" s="228"/>
      <c r="AA52" s="227">
        <v>42795</v>
      </c>
      <c r="AB52" s="228"/>
      <c r="AC52" s="227">
        <v>42826</v>
      </c>
      <c r="AD52" s="228"/>
      <c r="AE52" s="227">
        <v>42856</v>
      </c>
      <c r="AF52" s="228"/>
      <c r="AG52" s="227">
        <v>42887</v>
      </c>
      <c r="AH52" s="228"/>
      <c r="AI52" s="227">
        <v>42917</v>
      </c>
      <c r="AJ52" s="228"/>
      <c r="AK52" s="227">
        <v>42948</v>
      </c>
      <c r="AL52" s="228"/>
      <c r="AM52" s="227">
        <v>42979</v>
      </c>
      <c r="AN52" s="228"/>
      <c r="AO52" s="227">
        <v>43009</v>
      </c>
      <c r="AP52" s="228"/>
      <c r="AQ52" s="227">
        <v>43040</v>
      </c>
      <c r="AR52" s="228"/>
      <c r="AS52" s="227">
        <v>43070</v>
      </c>
      <c r="AT52" s="228"/>
      <c r="AU52" s="140"/>
      <c r="AV52" s="139">
        <v>2018</v>
      </c>
      <c r="AW52" s="227">
        <v>43101</v>
      </c>
      <c r="AX52" s="228"/>
      <c r="AY52" s="227">
        <v>43132</v>
      </c>
      <c r="AZ52" s="228"/>
      <c r="BA52" s="227">
        <v>43160</v>
      </c>
      <c r="BB52" s="228"/>
      <c r="BC52" s="227">
        <v>43191</v>
      </c>
      <c r="BD52" s="228"/>
      <c r="BE52" s="227">
        <v>43221</v>
      </c>
      <c r="BF52" s="228"/>
      <c r="BG52" s="227">
        <v>43252</v>
      </c>
      <c r="BH52" s="228"/>
      <c r="BI52" s="227">
        <v>43282</v>
      </c>
      <c r="BJ52" s="228"/>
      <c r="BK52" s="227">
        <v>43313</v>
      </c>
      <c r="BL52" s="228"/>
      <c r="BM52" s="227">
        <v>43344</v>
      </c>
      <c r="BN52" s="228"/>
      <c r="BO52" s="227">
        <v>43374</v>
      </c>
      <c r="BP52" s="228"/>
      <c r="BQ52" s="227">
        <v>43405</v>
      </c>
      <c r="BR52" s="228"/>
      <c r="BS52" s="227">
        <v>43435</v>
      </c>
      <c r="BT52" s="228"/>
      <c r="BU52" s="140"/>
      <c r="BV52" s="139">
        <v>2019</v>
      </c>
      <c r="BW52" s="227">
        <v>43466</v>
      </c>
      <c r="BX52" s="228"/>
      <c r="BY52" s="227">
        <v>43497</v>
      </c>
      <c r="BZ52" s="228"/>
      <c r="CA52" s="227">
        <v>43525</v>
      </c>
      <c r="CB52" s="228"/>
      <c r="CC52" s="227">
        <v>43556</v>
      </c>
      <c r="CD52" s="228"/>
      <c r="CE52" s="227">
        <v>43586</v>
      </c>
      <c r="CF52" s="228"/>
      <c r="CG52" s="227">
        <v>43617</v>
      </c>
      <c r="CH52" s="228"/>
      <c r="CI52" s="227">
        <v>43647</v>
      </c>
      <c r="CJ52" s="228"/>
      <c r="CK52" s="227">
        <v>43678</v>
      </c>
      <c r="CL52" s="228"/>
      <c r="CM52" s="227">
        <v>43709</v>
      </c>
      <c r="CN52" s="228"/>
      <c r="CO52" s="227">
        <v>43739</v>
      </c>
      <c r="CP52" s="228"/>
      <c r="CQ52" s="227">
        <v>43770</v>
      </c>
      <c r="CR52" s="228"/>
      <c r="CS52" s="227">
        <v>43800</v>
      </c>
      <c r="CT52" s="228"/>
      <c r="CU52" s="140"/>
      <c r="CV52" s="139">
        <v>2020</v>
      </c>
      <c r="CW52" s="227">
        <v>43831</v>
      </c>
      <c r="CX52" s="228"/>
      <c r="CY52" s="227">
        <v>43862</v>
      </c>
      <c r="CZ52" s="228"/>
      <c r="DA52" s="227">
        <v>43891</v>
      </c>
      <c r="DB52" s="228"/>
      <c r="DC52" s="227">
        <v>43922</v>
      </c>
      <c r="DD52" s="228"/>
      <c r="DE52" s="227">
        <v>43952</v>
      </c>
      <c r="DF52" s="228"/>
      <c r="DG52" s="227">
        <v>43983</v>
      </c>
      <c r="DH52" s="228"/>
      <c r="DI52" s="227">
        <v>44013</v>
      </c>
      <c r="DJ52" s="228"/>
      <c r="DK52" s="227">
        <v>44044</v>
      </c>
      <c r="DL52" s="228"/>
      <c r="DM52" s="227">
        <v>44075</v>
      </c>
      <c r="DN52" s="228"/>
      <c r="DO52" s="227">
        <v>44105</v>
      </c>
      <c r="DP52" s="228"/>
      <c r="DQ52" s="227">
        <v>44136</v>
      </c>
      <c r="DR52" s="228"/>
      <c r="DS52" s="227">
        <v>44166</v>
      </c>
      <c r="DT52" s="228"/>
      <c r="DU52" s="140"/>
      <c r="DV52" s="139">
        <v>2021</v>
      </c>
      <c r="DW52" s="227">
        <v>44197</v>
      </c>
      <c r="DX52" s="228"/>
      <c r="DY52" s="227">
        <v>44228</v>
      </c>
      <c r="DZ52" s="228"/>
      <c r="EA52" s="227">
        <v>44256</v>
      </c>
      <c r="EB52" s="228"/>
      <c r="EC52" s="227">
        <v>44287</v>
      </c>
      <c r="ED52" s="228"/>
      <c r="EE52" s="227">
        <v>44317</v>
      </c>
      <c r="EF52" s="228"/>
      <c r="EG52" s="227">
        <v>44348</v>
      </c>
      <c r="EH52" s="228"/>
      <c r="EI52" s="227">
        <v>44378</v>
      </c>
      <c r="EJ52" s="228"/>
      <c r="EK52" s="227">
        <v>44409</v>
      </c>
      <c r="EL52" s="228"/>
      <c r="EM52" s="227">
        <v>44440</v>
      </c>
      <c r="EN52" s="228"/>
      <c r="EO52" s="227">
        <v>44470</v>
      </c>
      <c r="EP52" s="228"/>
      <c r="EQ52" s="227">
        <v>44501</v>
      </c>
      <c r="ER52" s="228"/>
      <c r="ES52" s="227">
        <v>44531</v>
      </c>
      <c r="ET52" s="228"/>
      <c r="EU52" s="140"/>
      <c r="EV52" s="139">
        <v>2022</v>
      </c>
      <c r="EW52" s="227">
        <v>44562</v>
      </c>
      <c r="EX52" s="228"/>
      <c r="EY52" s="227">
        <v>44593</v>
      </c>
      <c r="EZ52" s="228"/>
      <c r="FA52" s="227">
        <v>44621</v>
      </c>
      <c r="FB52" s="228"/>
      <c r="FC52" s="227">
        <v>44652</v>
      </c>
      <c r="FD52" s="228"/>
      <c r="FE52" s="227">
        <v>44682</v>
      </c>
      <c r="FF52" s="228"/>
      <c r="FG52" s="227">
        <v>44713</v>
      </c>
      <c r="FH52" s="228"/>
      <c r="FI52" s="227">
        <v>44743</v>
      </c>
      <c r="FJ52" s="228"/>
      <c r="FK52" s="227">
        <v>44774</v>
      </c>
      <c r="FL52" s="228"/>
      <c r="FM52" s="227">
        <v>44805</v>
      </c>
      <c r="FN52" s="228"/>
      <c r="FO52" s="227">
        <v>44835</v>
      </c>
      <c r="FP52" s="228"/>
      <c r="FQ52" s="227">
        <v>44866</v>
      </c>
      <c r="FR52" s="228"/>
      <c r="FS52" s="227">
        <v>44896</v>
      </c>
      <c r="FT52" s="228"/>
      <c r="FU52" s="140"/>
      <c r="FV52" s="139">
        <v>2023</v>
      </c>
      <c r="FW52" s="227">
        <v>44927</v>
      </c>
      <c r="FX52" s="228"/>
      <c r="FY52" s="227">
        <v>44958</v>
      </c>
      <c r="FZ52" s="228"/>
      <c r="GA52" s="227">
        <v>44986</v>
      </c>
      <c r="GB52" s="228"/>
      <c r="GC52" s="227">
        <v>45017</v>
      </c>
      <c r="GD52" s="228"/>
      <c r="GE52" s="227">
        <v>45047</v>
      </c>
      <c r="GF52" s="228"/>
      <c r="GG52" s="227">
        <v>45078</v>
      </c>
      <c r="GH52" s="228"/>
      <c r="GI52" s="227">
        <v>45108</v>
      </c>
      <c r="GJ52" s="228"/>
      <c r="GK52" s="227">
        <v>45139</v>
      </c>
      <c r="GL52" s="228"/>
      <c r="GM52" s="227">
        <v>45170</v>
      </c>
      <c r="GN52" s="228"/>
      <c r="GO52" s="227">
        <v>45200</v>
      </c>
      <c r="GP52" s="228"/>
      <c r="GQ52" s="227">
        <v>45231</v>
      </c>
      <c r="GR52" s="228"/>
      <c r="GS52" s="227">
        <v>45261</v>
      </c>
      <c r="GT52" s="228"/>
      <c r="GU52" s="140"/>
      <c r="GV52" s="139">
        <v>2024</v>
      </c>
      <c r="GW52" s="227">
        <v>45292</v>
      </c>
      <c r="GX52" s="228"/>
      <c r="GY52" s="227">
        <v>45323</v>
      </c>
      <c r="GZ52" s="228"/>
      <c r="HA52" s="227">
        <v>45352</v>
      </c>
      <c r="HB52" s="228"/>
      <c r="HC52" s="227">
        <v>45383</v>
      </c>
      <c r="HD52" s="228"/>
      <c r="HE52" s="227">
        <v>45413</v>
      </c>
      <c r="HF52" s="228"/>
      <c r="HG52" s="227">
        <v>45444</v>
      </c>
      <c r="HH52" s="228"/>
      <c r="HI52" s="227">
        <v>45474</v>
      </c>
      <c r="HJ52" s="228"/>
      <c r="HK52" s="227">
        <v>45505</v>
      </c>
      <c r="HL52" s="228"/>
      <c r="HM52" s="140"/>
      <c r="HN52" s="158" t="s">
        <v>129</v>
      </c>
      <c r="HO52" s="7" t="s">
        <v>1</v>
      </c>
      <c r="HP52" s="7" t="s">
        <v>2</v>
      </c>
      <c r="HQ52" s="9"/>
      <c r="HT52" s="40" t="s">
        <v>83</v>
      </c>
      <c r="HU52" s="41" t="s">
        <v>84</v>
      </c>
      <c r="HV52" s="42">
        <v>68</v>
      </c>
      <c r="HW52" s="42">
        <f t="shared" si="259"/>
        <v>61.2</v>
      </c>
      <c r="HX52" s="43">
        <v>122400</v>
      </c>
      <c r="HY52" s="42">
        <f t="shared" si="258"/>
        <v>110160</v>
      </c>
    </row>
    <row r="53" spans="1:233" ht="30.75" thickBot="1">
      <c r="B53" s="141" t="s">
        <v>0</v>
      </c>
      <c r="C53" s="141" t="s">
        <v>22</v>
      </c>
      <c r="D53" s="142" t="s">
        <v>125</v>
      </c>
      <c r="E53" s="141" t="s">
        <v>3</v>
      </c>
      <c r="F53" s="141" t="s">
        <v>4</v>
      </c>
      <c r="G53" s="141" t="s">
        <v>3</v>
      </c>
      <c r="H53" s="141" t="s">
        <v>4</v>
      </c>
      <c r="I53" s="141" t="s">
        <v>3</v>
      </c>
      <c r="J53" s="141" t="s">
        <v>4</v>
      </c>
      <c r="K53" s="141" t="s">
        <v>3</v>
      </c>
      <c r="L53" s="141" t="s">
        <v>4</v>
      </c>
      <c r="M53" s="141" t="s">
        <v>3</v>
      </c>
      <c r="N53" s="141" t="s">
        <v>4</v>
      </c>
      <c r="O53" s="141" t="s">
        <v>3</v>
      </c>
      <c r="P53" s="141" t="s">
        <v>4</v>
      </c>
      <c r="Q53" s="141" t="s">
        <v>3</v>
      </c>
      <c r="R53" s="141" t="s">
        <v>4</v>
      </c>
      <c r="S53" s="141" t="s">
        <v>3</v>
      </c>
      <c r="T53" s="141" t="s">
        <v>4</v>
      </c>
      <c r="U53" s="143" t="s">
        <v>126</v>
      </c>
      <c r="V53" s="142" t="s">
        <v>125</v>
      </c>
      <c r="W53" s="141" t="s">
        <v>3</v>
      </c>
      <c r="X53" s="141" t="s">
        <v>4</v>
      </c>
      <c r="Y53" s="141" t="s">
        <v>3</v>
      </c>
      <c r="Z53" s="141" t="s">
        <v>4</v>
      </c>
      <c r="AA53" s="141" t="s">
        <v>3</v>
      </c>
      <c r="AB53" s="141" t="s">
        <v>4</v>
      </c>
      <c r="AC53" s="141" t="s">
        <v>3</v>
      </c>
      <c r="AD53" s="141" t="s">
        <v>4</v>
      </c>
      <c r="AE53" s="141" t="s">
        <v>3</v>
      </c>
      <c r="AF53" s="141" t="s">
        <v>4</v>
      </c>
      <c r="AG53" s="141" t="s">
        <v>3</v>
      </c>
      <c r="AH53" s="144" t="s">
        <v>4</v>
      </c>
      <c r="AI53" s="145" t="s">
        <v>3</v>
      </c>
      <c r="AJ53" s="141" t="s">
        <v>4</v>
      </c>
      <c r="AK53" s="141" t="s">
        <v>3</v>
      </c>
      <c r="AL53" s="141" t="s">
        <v>4</v>
      </c>
      <c r="AM53" s="141" t="s">
        <v>3</v>
      </c>
      <c r="AN53" s="141" t="s">
        <v>4</v>
      </c>
      <c r="AO53" s="141" t="s">
        <v>3</v>
      </c>
      <c r="AP53" s="141" t="s">
        <v>4</v>
      </c>
      <c r="AQ53" s="141" t="s">
        <v>3</v>
      </c>
      <c r="AR53" s="141" t="s">
        <v>4</v>
      </c>
      <c r="AS53" s="141" t="s">
        <v>3</v>
      </c>
      <c r="AT53" s="141" t="s">
        <v>4</v>
      </c>
      <c r="AU53" s="143" t="s">
        <v>126</v>
      </c>
      <c r="AV53" s="142" t="s">
        <v>125</v>
      </c>
      <c r="AW53" s="141" t="s">
        <v>3</v>
      </c>
      <c r="AX53" s="141" t="s">
        <v>4</v>
      </c>
      <c r="AY53" s="141" t="s">
        <v>3</v>
      </c>
      <c r="AZ53" s="141" t="s">
        <v>4</v>
      </c>
      <c r="BA53" s="141" t="s">
        <v>3</v>
      </c>
      <c r="BB53" s="141" t="s">
        <v>4</v>
      </c>
      <c r="BC53" s="141" t="s">
        <v>3</v>
      </c>
      <c r="BD53" s="141" t="s">
        <v>4</v>
      </c>
      <c r="BE53" s="141" t="s">
        <v>3</v>
      </c>
      <c r="BF53" s="141" t="s">
        <v>4</v>
      </c>
      <c r="BG53" s="141" t="s">
        <v>3</v>
      </c>
      <c r="BH53" s="141" t="s">
        <v>4</v>
      </c>
      <c r="BI53" s="145" t="s">
        <v>3</v>
      </c>
      <c r="BJ53" s="141" t="s">
        <v>4</v>
      </c>
      <c r="BK53" s="141" t="s">
        <v>3</v>
      </c>
      <c r="BL53" s="141" t="s">
        <v>4</v>
      </c>
      <c r="BM53" s="141" t="s">
        <v>3</v>
      </c>
      <c r="BN53" s="141" t="s">
        <v>4</v>
      </c>
      <c r="BO53" s="141" t="s">
        <v>3</v>
      </c>
      <c r="BP53" s="141" t="s">
        <v>4</v>
      </c>
      <c r="BQ53" s="141" t="s">
        <v>3</v>
      </c>
      <c r="BR53" s="141" t="s">
        <v>4</v>
      </c>
      <c r="BS53" s="141" t="s">
        <v>3</v>
      </c>
      <c r="BT53" s="141" t="s">
        <v>4</v>
      </c>
      <c r="BU53" s="143" t="s">
        <v>126</v>
      </c>
      <c r="BV53" s="142" t="s">
        <v>125</v>
      </c>
      <c r="BW53" s="141" t="s">
        <v>3</v>
      </c>
      <c r="BX53" s="141" t="s">
        <v>4</v>
      </c>
      <c r="BY53" s="141" t="s">
        <v>3</v>
      </c>
      <c r="BZ53" s="141" t="s">
        <v>4</v>
      </c>
      <c r="CA53" s="141" t="s">
        <v>3</v>
      </c>
      <c r="CB53" s="141" t="s">
        <v>4</v>
      </c>
      <c r="CC53" s="141" t="s">
        <v>3</v>
      </c>
      <c r="CD53" s="141" t="s">
        <v>4</v>
      </c>
      <c r="CE53" s="141" t="s">
        <v>3</v>
      </c>
      <c r="CF53" s="141" t="s">
        <v>4</v>
      </c>
      <c r="CG53" s="141" t="s">
        <v>3</v>
      </c>
      <c r="CH53" s="141" t="s">
        <v>4</v>
      </c>
      <c r="CI53" s="141" t="s">
        <v>3</v>
      </c>
      <c r="CJ53" s="141" t="s">
        <v>4</v>
      </c>
      <c r="CK53" s="141" t="s">
        <v>3</v>
      </c>
      <c r="CL53" s="141" t="s">
        <v>4</v>
      </c>
      <c r="CM53" s="141" t="s">
        <v>3</v>
      </c>
      <c r="CN53" s="141" t="s">
        <v>4</v>
      </c>
      <c r="CO53" s="141" t="s">
        <v>3</v>
      </c>
      <c r="CP53" s="141" t="s">
        <v>4</v>
      </c>
      <c r="CQ53" s="141" t="s">
        <v>3</v>
      </c>
      <c r="CR53" s="141" t="s">
        <v>4</v>
      </c>
      <c r="CS53" s="141" t="s">
        <v>3</v>
      </c>
      <c r="CT53" s="141" t="s">
        <v>4</v>
      </c>
      <c r="CU53" s="143" t="s">
        <v>126</v>
      </c>
      <c r="CV53" s="142" t="s">
        <v>125</v>
      </c>
      <c r="CW53" s="141" t="s">
        <v>3</v>
      </c>
      <c r="CX53" s="141" t="s">
        <v>4</v>
      </c>
      <c r="CY53" s="141" t="s">
        <v>3</v>
      </c>
      <c r="CZ53" s="144" t="s">
        <v>4</v>
      </c>
      <c r="DA53" s="145" t="s">
        <v>3</v>
      </c>
      <c r="DB53" s="141" t="s">
        <v>4</v>
      </c>
      <c r="DC53" s="141" t="s">
        <v>3</v>
      </c>
      <c r="DD53" s="141" t="s">
        <v>4</v>
      </c>
      <c r="DE53" s="141" t="s">
        <v>3</v>
      </c>
      <c r="DF53" s="141" t="s">
        <v>4</v>
      </c>
      <c r="DG53" s="141" t="s">
        <v>3</v>
      </c>
      <c r="DH53" s="141" t="s">
        <v>4</v>
      </c>
      <c r="DI53" s="141" t="s">
        <v>3</v>
      </c>
      <c r="DJ53" s="141" t="s">
        <v>4</v>
      </c>
      <c r="DK53" s="141" t="s">
        <v>3</v>
      </c>
      <c r="DL53" s="141" t="s">
        <v>4</v>
      </c>
      <c r="DM53" s="141" t="s">
        <v>3</v>
      </c>
      <c r="DN53" s="141" t="s">
        <v>4</v>
      </c>
      <c r="DO53" s="141" t="s">
        <v>3</v>
      </c>
      <c r="DP53" s="141" t="s">
        <v>4</v>
      </c>
      <c r="DQ53" s="141" t="s">
        <v>3</v>
      </c>
      <c r="DR53" s="141" t="s">
        <v>4</v>
      </c>
      <c r="DS53" s="141" t="s">
        <v>3</v>
      </c>
      <c r="DT53" s="141" t="s">
        <v>4</v>
      </c>
      <c r="DU53" s="143" t="s">
        <v>126</v>
      </c>
      <c r="DV53" s="142" t="s">
        <v>125</v>
      </c>
      <c r="DW53" s="141" t="s">
        <v>3</v>
      </c>
      <c r="DX53" s="141" t="s">
        <v>4</v>
      </c>
      <c r="DY53" s="141" t="s">
        <v>3</v>
      </c>
      <c r="DZ53" s="141" t="s">
        <v>4</v>
      </c>
      <c r="EA53" s="141" t="s">
        <v>3</v>
      </c>
      <c r="EB53" s="141" t="s">
        <v>4</v>
      </c>
      <c r="EC53" s="141" t="s">
        <v>3</v>
      </c>
      <c r="ED53" s="141" t="s">
        <v>4</v>
      </c>
      <c r="EE53" s="141" t="s">
        <v>3</v>
      </c>
      <c r="EF53" s="141" t="s">
        <v>4</v>
      </c>
      <c r="EG53" s="141" t="s">
        <v>3</v>
      </c>
      <c r="EH53" s="141" t="s">
        <v>4</v>
      </c>
      <c r="EI53" s="141" t="s">
        <v>3</v>
      </c>
      <c r="EJ53" s="141" t="s">
        <v>4</v>
      </c>
      <c r="EK53" s="141" t="s">
        <v>3</v>
      </c>
      <c r="EL53" s="141" t="s">
        <v>4</v>
      </c>
      <c r="EM53" s="141" t="s">
        <v>3</v>
      </c>
      <c r="EN53" s="141" t="s">
        <v>4</v>
      </c>
      <c r="EO53" s="141" t="s">
        <v>3</v>
      </c>
      <c r="EP53" s="141" t="s">
        <v>4</v>
      </c>
      <c r="EQ53" s="141" t="s">
        <v>3</v>
      </c>
      <c r="ER53" s="141" t="s">
        <v>4</v>
      </c>
      <c r="ES53" s="141" t="s">
        <v>3</v>
      </c>
      <c r="ET53" s="141" t="s">
        <v>4</v>
      </c>
      <c r="EU53" s="143" t="s">
        <v>126</v>
      </c>
      <c r="EV53" s="142" t="s">
        <v>125</v>
      </c>
      <c r="EW53" s="141" t="s">
        <v>3</v>
      </c>
      <c r="EX53" s="141" t="s">
        <v>4</v>
      </c>
      <c r="EY53" s="141" t="s">
        <v>3</v>
      </c>
      <c r="EZ53" s="141" t="s">
        <v>4</v>
      </c>
      <c r="FA53" s="141" t="s">
        <v>3</v>
      </c>
      <c r="FB53" s="141" t="s">
        <v>4</v>
      </c>
      <c r="FC53" s="141" t="s">
        <v>3</v>
      </c>
      <c r="FD53" s="141" t="s">
        <v>4</v>
      </c>
      <c r="FE53" s="141" t="s">
        <v>3</v>
      </c>
      <c r="FF53" s="141" t="s">
        <v>4</v>
      </c>
      <c r="FG53" s="141" t="s">
        <v>3</v>
      </c>
      <c r="FH53" s="141" t="s">
        <v>4</v>
      </c>
      <c r="FI53" s="141" t="s">
        <v>3</v>
      </c>
      <c r="FJ53" s="141" t="s">
        <v>4</v>
      </c>
      <c r="FK53" s="141" t="s">
        <v>3</v>
      </c>
      <c r="FL53" s="141" t="s">
        <v>4</v>
      </c>
      <c r="FM53" s="141" t="s">
        <v>3</v>
      </c>
      <c r="FN53" s="141" t="s">
        <v>4</v>
      </c>
      <c r="FO53" s="141" t="s">
        <v>3</v>
      </c>
      <c r="FP53" s="141" t="s">
        <v>4</v>
      </c>
      <c r="FQ53" s="141" t="s">
        <v>3</v>
      </c>
      <c r="FR53" s="141" t="s">
        <v>4</v>
      </c>
      <c r="FS53" s="141" t="s">
        <v>3</v>
      </c>
      <c r="FT53" s="141" t="s">
        <v>4</v>
      </c>
      <c r="FU53" s="143" t="s">
        <v>126</v>
      </c>
      <c r="FV53" s="142" t="s">
        <v>125</v>
      </c>
      <c r="FW53" s="141" t="s">
        <v>3</v>
      </c>
      <c r="FX53" s="141" t="s">
        <v>4</v>
      </c>
      <c r="FY53" s="141" t="s">
        <v>3</v>
      </c>
      <c r="FZ53" s="141" t="s">
        <v>4</v>
      </c>
      <c r="GA53" s="141" t="s">
        <v>3</v>
      </c>
      <c r="GB53" s="144" t="s">
        <v>4</v>
      </c>
      <c r="GC53" s="145" t="s">
        <v>3</v>
      </c>
      <c r="GD53" s="141" t="s">
        <v>4</v>
      </c>
      <c r="GE53" s="141" t="s">
        <v>3</v>
      </c>
      <c r="GF53" s="141" t="s">
        <v>4</v>
      </c>
      <c r="GG53" s="141" t="s">
        <v>3</v>
      </c>
      <c r="GH53" s="141" t="s">
        <v>4</v>
      </c>
      <c r="GI53" s="141" t="s">
        <v>3</v>
      </c>
      <c r="GJ53" s="141" t="s">
        <v>4</v>
      </c>
      <c r="GK53" s="141" t="s">
        <v>3</v>
      </c>
      <c r="GL53" s="141" t="s">
        <v>4</v>
      </c>
      <c r="GM53" s="141" t="s">
        <v>3</v>
      </c>
      <c r="GN53" s="141" t="s">
        <v>4</v>
      </c>
      <c r="GO53" s="141" t="s">
        <v>3</v>
      </c>
      <c r="GP53" s="141" t="s">
        <v>4</v>
      </c>
      <c r="GQ53" s="141" t="s">
        <v>3</v>
      </c>
      <c r="GR53" s="141" t="s">
        <v>4</v>
      </c>
      <c r="GS53" s="141" t="s">
        <v>3</v>
      </c>
      <c r="GT53" s="141" t="s">
        <v>4</v>
      </c>
      <c r="GU53" s="143" t="s">
        <v>126</v>
      </c>
      <c r="GV53" s="142" t="s">
        <v>125</v>
      </c>
      <c r="GW53" s="141" t="s">
        <v>3</v>
      </c>
      <c r="GX53" s="141" t="s">
        <v>4</v>
      </c>
      <c r="GY53" s="141" t="s">
        <v>3</v>
      </c>
      <c r="GZ53" s="141" t="s">
        <v>4</v>
      </c>
      <c r="HA53" s="141" t="s">
        <v>3</v>
      </c>
      <c r="HB53" s="141" t="s">
        <v>4</v>
      </c>
      <c r="HC53" s="141" t="s">
        <v>3</v>
      </c>
      <c r="HD53" s="141" t="s">
        <v>4</v>
      </c>
      <c r="HE53" s="141" t="s">
        <v>3</v>
      </c>
      <c r="HF53" s="141" t="s">
        <v>4</v>
      </c>
      <c r="HG53" s="141" t="s">
        <v>3</v>
      </c>
      <c r="HH53" s="141" t="s">
        <v>4</v>
      </c>
      <c r="HI53" s="141" t="s">
        <v>3</v>
      </c>
      <c r="HJ53" s="141" t="s">
        <v>4</v>
      </c>
      <c r="HK53" s="141" t="s">
        <v>3</v>
      </c>
      <c r="HL53" s="141" t="s">
        <v>4</v>
      </c>
      <c r="HM53" s="143" t="s">
        <v>126</v>
      </c>
      <c r="HN53" s="142"/>
      <c r="HO53" s="7"/>
      <c r="HP53" s="7"/>
      <c r="HQ53" s="9"/>
      <c r="HT53" s="40" t="s">
        <v>85</v>
      </c>
      <c r="HU53" s="41" t="s">
        <v>86</v>
      </c>
      <c r="HV53" s="42">
        <v>95</v>
      </c>
      <c r="HW53" s="42">
        <f t="shared" si="259"/>
        <v>85.5</v>
      </c>
      <c r="HX53" s="43">
        <v>171000</v>
      </c>
      <c r="HY53" s="42">
        <f t="shared" si="258"/>
        <v>153900</v>
      </c>
    </row>
    <row r="54" spans="1:233" ht="15.75" thickBot="1">
      <c r="A54" s="19" t="s">
        <v>18</v>
      </c>
      <c r="B54" s="48" t="s">
        <v>53</v>
      </c>
      <c r="C54" s="56">
        <v>333.31799999999998</v>
      </c>
      <c r="D54" s="56">
        <v>0.5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>
        <f>D54*HY45/1000</f>
        <v>62.37</v>
      </c>
      <c r="V54" s="56">
        <v>0.5</v>
      </c>
      <c r="W54" s="56">
        <v>66</v>
      </c>
      <c r="X54" s="56">
        <f>(W54*HW45)/1000</f>
        <v>4.5738000000000003</v>
      </c>
      <c r="Y54" s="56">
        <v>66</v>
      </c>
      <c r="Z54" s="56">
        <f>(Y54*HW45)/1000</f>
        <v>4.5738000000000003</v>
      </c>
      <c r="AA54" s="56">
        <v>66</v>
      </c>
      <c r="AB54" s="56">
        <f>(AA54*HW45)/1000</f>
        <v>4.5738000000000003</v>
      </c>
      <c r="AC54" s="56">
        <v>66</v>
      </c>
      <c r="AD54" s="56">
        <f>(AC54*HW45)/1000</f>
        <v>4.5738000000000003</v>
      </c>
      <c r="AE54" s="48">
        <v>66</v>
      </c>
      <c r="AF54" s="48">
        <f>AE54*HW45/1000</f>
        <v>4.5738000000000003</v>
      </c>
      <c r="AG54" s="48">
        <f>132*0.5</f>
        <v>66</v>
      </c>
      <c r="AH54" s="146">
        <f>AG54*HW45/1000</f>
        <v>4.5738000000000003</v>
      </c>
      <c r="AI54" s="84">
        <f>132*0.5</f>
        <v>66</v>
      </c>
      <c r="AJ54" s="48">
        <f>AI54*HW45/1000</f>
        <v>4.5738000000000003</v>
      </c>
      <c r="AK54" s="48">
        <f>132*0.5</f>
        <v>66</v>
      </c>
      <c r="AL54" s="48">
        <f>AK54*HW45/1000</f>
        <v>4.5738000000000003</v>
      </c>
      <c r="AM54" s="48">
        <f>132*0.5</f>
        <v>66</v>
      </c>
      <c r="AN54" s="48">
        <f>AM54*HW45/1000</f>
        <v>4.5738000000000003</v>
      </c>
      <c r="AO54" s="48">
        <f>132*0.5</f>
        <v>66</v>
      </c>
      <c r="AP54" s="48">
        <f>AO54*HW45/1000</f>
        <v>4.5738000000000003</v>
      </c>
      <c r="AQ54" s="48">
        <f>132*0.5</f>
        <v>66</v>
      </c>
      <c r="AR54" s="48">
        <f>AQ54*HW45/1000</f>
        <v>4.5738000000000003</v>
      </c>
      <c r="AS54" s="48">
        <f>132*0.5</f>
        <v>66</v>
      </c>
      <c r="AT54" s="48">
        <f>AS54*HW45/1000</f>
        <v>4.5738000000000003</v>
      </c>
      <c r="AU54" s="56">
        <f>V54*HY45/1000</f>
        <v>62.37</v>
      </c>
      <c r="AV54" s="56">
        <v>0.5</v>
      </c>
      <c r="AW54" s="48">
        <f>132*0.5</f>
        <v>66</v>
      </c>
      <c r="AX54" s="48">
        <f>AW54*HW45/1000</f>
        <v>4.5738000000000003</v>
      </c>
      <c r="AY54" s="48">
        <f>132*0.5</f>
        <v>66</v>
      </c>
      <c r="AZ54" s="48">
        <f>AY54*HW45/1000</f>
        <v>4.5738000000000003</v>
      </c>
      <c r="BA54" s="48">
        <f>132*0.5</f>
        <v>66</v>
      </c>
      <c r="BB54" s="48">
        <f>BA54*HW45/1000</f>
        <v>4.5738000000000003</v>
      </c>
      <c r="BC54" s="48">
        <f>132*0.5</f>
        <v>66</v>
      </c>
      <c r="BD54" s="48">
        <f>BC54*HW45/1000</f>
        <v>4.5738000000000003</v>
      </c>
      <c r="BE54" s="48">
        <f>132*0.5</f>
        <v>66</v>
      </c>
      <c r="BF54" s="48">
        <f>BE54*HW45/1000</f>
        <v>4.5738000000000003</v>
      </c>
      <c r="BG54" s="48">
        <f>132*0.5</f>
        <v>66</v>
      </c>
      <c r="BH54" s="48">
        <f>BG54*HW45/1000</f>
        <v>4.5738000000000003</v>
      </c>
      <c r="BI54" s="84">
        <f>132*0.5</f>
        <v>66</v>
      </c>
      <c r="BJ54" s="48">
        <f>BI54*HW45/1000</f>
        <v>4.5738000000000003</v>
      </c>
      <c r="BK54" s="48">
        <f>132*0.5</f>
        <v>66</v>
      </c>
      <c r="BL54" s="48">
        <f>BK54*HW45/1000</f>
        <v>4.5738000000000003</v>
      </c>
      <c r="BM54" s="48">
        <f>132*0.5</f>
        <v>66</v>
      </c>
      <c r="BN54" s="48">
        <f>BM54*HW45/1000</f>
        <v>4.5738000000000003</v>
      </c>
      <c r="BO54" s="48">
        <f>132*0.5</f>
        <v>66</v>
      </c>
      <c r="BP54" s="48">
        <f>BO54*HW45/1000</f>
        <v>4.5738000000000003</v>
      </c>
      <c r="BQ54" s="48">
        <f>132*0.5</f>
        <v>66</v>
      </c>
      <c r="BR54" s="48">
        <f>BQ54*HW45/1000</f>
        <v>4.5738000000000003</v>
      </c>
      <c r="BS54" s="48">
        <f>132*0.5</f>
        <v>66</v>
      </c>
      <c r="BT54" s="48">
        <f>BS54*HW45/1000</f>
        <v>4.5738000000000003</v>
      </c>
      <c r="BU54" s="48">
        <f>AV54*HY45/1000</f>
        <v>62.37</v>
      </c>
      <c r="BV54" s="56">
        <v>0.5</v>
      </c>
      <c r="BW54" s="48">
        <f>132*0.5</f>
        <v>66</v>
      </c>
      <c r="BX54" s="48">
        <f>BW54*HW45/1000</f>
        <v>4.5738000000000003</v>
      </c>
      <c r="BY54" s="48">
        <f>132*0.5</f>
        <v>66</v>
      </c>
      <c r="BZ54" s="48">
        <f>BY54*HW45/1000</f>
        <v>4.5738000000000003</v>
      </c>
      <c r="CA54" s="48">
        <f>132*0.5</f>
        <v>66</v>
      </c>
      <c r="CB54" s="48">
        <f>CA54*HW45/1000</f>
        <v>4.5738000000000003</v>
      </c>
      <c r="CC54" s="48">
        <f>132*0.5</f>
        <v>66</v>
      </c>
      <c r="CD54" s="48">
        <f>CC54*HW45/1000</f>
        <v>4.5738000000000003</v>
      </c>
      <c r="CE54" s="48">
        <f>132*0.5</f>
        <v>66</v>
      </c>
      <c r="CF54" s="48">
        <f>CE54*HW45/1000</f>
        <v>4.5738000000000003</v>
      </c>
      <c r="CG54" s="48">
        <f>132*0.5</f>
        <v>66</v>
      </c>
      <c r="CH54" s="48">
        <f>CG54*HW45/1000</f>
        <v>4.5738000000000003</v>
      </c>
      <c r="CI54" s="48">
        <f>132*0.5</f>
        <v>66</v>
      </c>
      <c r="CJ54" s="48" t="e">
        <f>#REF!*#REF!/1000</f>
        <v>#REF!</v>
      </c>
      <c r="CK54" s="48">
        <f>132*0.5</f>
        <v>66</v>
      </c>
      <c r="CL54" s="48">
        <f>CK54*HW45/1000</f>
        <v>4.5738000000000003</v>
      </c>
      <c r="CM54" s="48">
        <f>132*0.5</f>
        <v>66</v>
      </c>
      <c r="CN54" s="48">
        <f>CM54*HW45/1000</f>
        <v>4.5738000000000003</v>
      </c>
      <c r="CO54" s="48">
        <f>132*0.5</f>
        <v>66</v>
      </c>
      <c r="CP54" s="48">
        <f>CO54*HW45/1000</f>
        <v>4.5738000000000003</v>
      </c>
      <c r="CQ54" s="48">
        <f>132*0.5</f>
        <v>66</v>
      </c>
      <c r="CR54" s="48">
        <f>CQ54*HW45/1000</f>
        <v>4.5738000000000003</v>
      </c>
      <c r="CS54" s="48">
        <f>132*0.5</f>
        <v>66</v>
      </c>
      <c r="CT54" s="48">
        <f>CS54*HW45/1000</f>
        <v>4.5738000000000003</v>
      </c>
      <c r="CU54" s="48">
        <f>BV54*HY45/1000</f>
        <v>62.37</v>
      </c>
      <c r="CV54" s="56">
        <v>0.5</v>
      </c>
      <c r="CW54" s="48">
        <f>132*0.5</f>
        <v>66</v>
      </c>
      <c r="CX54" s="48">
        <f>CW54*HW45/1000</f>
        <v>4.5738000000000003</v>
      </c>
      <c r="CY54" s="48">
        <f>132*0.5</f>
        <v>66</v>
      </c>
      <c r="CZ54" s="146">
        <f>CY54*HW45/1000</f>
        <v>4.5738000000000003</v>
      </c>
      <c r="DA54" s="84">
        <f>132*0.5</f>
        <v>66</v>
      </c>
      <c r="DB54" s="48">
        <f>DA54*HW45/1000</f>
        <v>4.5738000000000003</v>
      </c>
      <c r="DC54" s="48">
        <f>132*0.5</f>
        <v>66</v>
      </c>
      <c r="DD54" s="48">
        <f>DC54*HW45/1000</f>
        <v>4.5738000000000003</v>
      </c>
      <c r="DE54" s="48">
        <f>132*0.5</f>
        <v>66</v>
      </c>
      <c r="DF54" s="48">
        <f>DE54*HW45/1000</f>
        <v>4.5738000000000003</v>
      </c>
      <c r="DG54" s="48">
        <f>132*0.5</f>
        <v>66</v>
      </c>
      <c r="DH54" s="48">
        <f>DG54*HW45/1000</f>
        <v>4.5738000000000003</v>
      </c>
      <c r="DI54" s="48">
        <f>132*0.5</f>
        <v>66</v>
      </c>
      <c r="DJ54" s="48">
        <f>DI54*HW45/1000</f>
        <v>4.5738000000000003</v>
      </c>
      <c r="DK54" s="48">
        <f>132*0.5</f>
        <v>66</v>
      </c>
      <c r="DL54" s="48">
        <f>DK54*HW45/1000</f>
        <v>4.5738000000000003</v>
      </c>
      <c r="DM54" s="48">
        <f>132*0.5</f>
        <v>66</v>
      </c>
      <c r="DN54" s="48">
        <f>DM54*HW45/1000</f>
        <v>4.5738000000000003</v>
      </c>
      <c r="DO54" s="48">
        <f>132*0.5</f>
        <v>66</v>
      </c>
      <c r="DP54" s="48">
        <f>DO54*HW45/1000</f>
        <v>4.5738000000000003</v>
      </c>
      <c r="DQ54" s="48">
        <f>132*0.5</f>
        <v>66</v>
      </c>
      <c r="DR54" s="48">
        <f>DQ54*HW45/1000</f>
        <v>4.5738000000000003</v>
      </c>
      <c r="DS54" s="48">
        <f>132*0.5</f>
        <v>66</v>
      </c>
      <c r="DT54" s="48">
        <f>DS54*HW45/1000</f>
        <v>4.5738000000000003</v>
      </c>
      <c r="DU54" s="48">
        <f>CV54*HY45/1000</f>
        <v>62.37</v>
      </c>
      <c r="DV54" s="56">
        <v>0.5</v>
      </c>
      <c r="DW54" s="48">
        <f>132*0.5</f>
        <v>66</v>
      </c>
      <c r="DX54" s="48">
        <f>DW54*HW45/1000</f>
        <v>4.5738000000000003</v>
      </c>
      <c r="DY54" s="48">
        <f>132*0.5</f>
        <v>66</v>
      </c>
      <c r="DZ54" s="48">
        <f>DY54*HW45/1000</f>
        <v>4.5738000000000003</v>
      </c>
      <c r="EA54" s="48">
        <f>132*0.5</f>
        <v>66</v>
      </c>
      <c r="EB54" s="48">
        <f>EA54*HW45/1000</f>
        <v>4.5738000000000003</v>
      </c>
      <c r="EC54" s="48">
        <f>132*0.5</f>
        <v>66</v>
      </c>
      <c r="ED54" s="48">
        <f>EC54*HW45/1000</f>
        <v>4.5738000000000003</v>
      </c>
      <c r="EE54" s="48">
        <f>132*0.5</f>
        <v>66</v>
      </c>
      <c r="EF54" s="48">
        <f>EE54*HW45/1000</f>
        <v>4.5738000000000003</v>
      </c>
      <c r="EG54" s="48">
        <f>132*0.5</f>
        <v>66</v>
      </c>
      <c r="EH54" s="48">
        <f>EG54*HW45/1000</f>
        <v>4.5738000000000003</v>
      </c>
      <c r="EI54" s="48">
        <f>132*0.5</f>
        <v>66</v>
      </c>
      <c r="EJ54" s="48">
        <f>EI54*HW45/1000</f>
        <v>4.5738000000000003</v>
      </c>
      <c r="EK54" s="48">
        <f>132*0.5</f>
        <v>66</v>
      </c>
      <c r="EL54" s="48">
        <f>EK54*HW45/1000</f>
        <v>4.5738000000000003</v>
      </c>
      <c r="EM54" s="48">
        <f>132*0.5</f>
        <v>66</v>
      </c>
      <c r="EN54" s="48">
        <f>EM54*HW45/1000</f>
        <v>4.5738000000000003</v>
      </c>
      <c r="EO54" s="48">
        <f>132*0.5</f>
        <v>66</v>
      </c>
      <c r="EP54" s="48">
        <f>EO54*HW45/1000</f>
        <v>4.5738000000000003</v>
      </c>
      <c r="EQ54" s="48">
        <f>132*0.5</f>
        <v>66</v>
      </c>
      <c r="ER54" s="48">
        <f>EQ54*HW45/1000</f>
        <v>4.5738000000000003</v>
      </c>
      <c r="ES54" s="48">
        <f>132*0.5</f>
        <v>66</v>
      </c>
      <c r="ET54" s="48">
        <f>ES54*HW45/1000</f>
        <v>4.5738000000000003</v>
      </c>
      <c r="EU54" s="48">
        <f>DV54:DV55*HY45/1000</f>
        <v>62.37</v>
      </c>
      <c r="EV54" s="56">
        <v>0.5</v>
      </c>
      <c r="EW54" s="48">
        <f>132*0.5</f>
        <v>66</v>
      </c>
      <c r="EX54" s="48">
        <f>EW54*HW45/1000</f>
        <v>4.5738000000000003</v>
      </c>
      <c r="EY54" s="48">
        <f>132*0.5</f>
        <v>66</v>
      </c>
      <c r="EZ54" s="48">
        <f>EY54*HW45/1000</f>
        <v>4.5738000000000003</v>
      </c>
      <c r="FA54" s="48">
        <f>132*0.5</f>
        <v>66</v>
      </c>
      <c r="FB54" s="48">
        <f>FA54*HW45/1000</f>
        <v>4.5738000000000003</v>
      </c>
      <c r="FC54" s="48">
        <f>132*0.5</f>
        <v>66</v>
      </c>
      <c r="FD54" s="48">
        <f>FC54*HW45/1000</f>
        <v>4.5738000000000003</v>
      </c>
      <c r="FE54" s="48">
        <f>132*0.5</f>
        <v>66</v>
      </c>
      <c r="FF54" s="48">
        <f>FE54*HW45/1000</f>
        <v>4.5738000000000003</v>
      </c>
      <c r="FG54" s="48">
        <f>132*0.5</f>
        <v>66</v>
      </c>
      <c r="FH54" s="48">
        <f>FG54*HW45/1000</f>
        <v>4.5738000000000003</v>
      </c>
      <c r="FI54" s="48">
        <f>132*0.5</f>
        <v>66</v>
      </c>
      <c r="FJ54" s="48">
        <f>FI54*HW45/1000</f>
        <v>4.5738000000000003</v>
      </c>
      <c r="FK54" s="48">
        <f>132*0.5</f>
        <v>66</v>
      </c>
      <c r="FL54" s="48">
        <f>FK54*HW45/1000</f>
        <v>4.5738000000000003</v>
      </c>
      <c r="FM54" s="48">
        <f>132*0.5</f>
        <v>66</v>
      </c>
      <c r="FN54" s="48">
        <f>FM54*HW45/1000</f>
        <v>4.5738000000000003</v>
      </c>
      <c r="FO54" s="48">
        <f>132*0.5</f>
        <v>66</v>
      </c>
      <c r="FP54" s="48">
        <f>FO54*HW45/1000</f>
        <v>4.5738000000000003</v>
      </c>
      <c r="FQ54" s="48">
        <f>132*0.5</f>
        <v>66</v>
      </c>
      <c r="FR54" s="48">
        <f>FQ54*HW45/1000</f>
        <v>4.5738000000000003</v>
      </c>
      <c r="FS54" s="48">
        <f>132*0.5</f>
        <v>66</v>
      </c>
      <c r="FT54" s="48">
        <f>FS54*HW45/1000</f>
        <v>4.5738000000000003</v>
      </c>
      <c r="FU54" s="48">
        <f>EV54*HY45/1000</f>
        <v>62.37</v>
      </c>
      <c r="FV54" s="56">
        <f>SUM(FW54,FY54,GA54,GC54,GE54,GG54,GI54,GK54,GM54,GO54,GQ54,GS54)/123.58/12</f>
        <v>0.1557695419970869</v>
      </c>
      <c r="FW54" s="48">
        <v>33</v>
      </c>
      <c r="FX54" s="48">
        <f>FW54*HW45/1000</f>
        <v>2.2869000000000002</v>
      </c>
      <c r="FY54" s="48">
        <v>33</v>
      </c>
      <c r="FZ54" s="48">
        <f>FY54*HW45/1000</f>
        <v>2.2869000000000002</v>
      </c>
      <c r="GA54" s="48">
        <v>33</v>
      </c>
      <c r="GB54" s="146">
        <f>GA54*HW45/1000</f>
        <v>2.2869000000000002</v>
      </c>
      <c r="GC54" s="84">
        <v>33</v>
      </c>
      <c r="GD54" s="48">
        <f>GC54*HW45/1000</f>
        <v>2.2869000000000002</v>
      </c>
      <c r="GE54" s="48">
        <v>33</v>
      </c>
      <c r="GF54" s="48">
        <f>GE54*HW45/1000</f>
        <v>2.2869000000000002</v>
      </c>
      <c r="GG54" s="48">
        <v>33</v>
      </c>
      <c r="GH54" s="48">
        <f>GG54*HW45/1000</f>
        <v>2.2869000000000002</v>
      </c>
      <c r="GI54" s="48">
        <v>33</v>
      </c>
      <c r="GJ54" s="48">
        <f>GI54*HW45/1000</f>
        <v>2.2869000000000002</v>
      </c>
      <c r="GK54" s="48">
        <v>0</v>
      </c>
      <c r="GL54" s="48">
        <f>GK54*HW45/1000</f>
        <v>0</v>
      </c>
      <c r="GM54" s="48"/>
      <c r="GN54" s="48">
        <f>GM54*HW45/1000</f>
        <v>0</v>
      </c>
      <c r="GO54" s="48"/>
      <c r="GP54" s="48">
        <f>GO54*HW45/1000</f>
        <v>0</v>
      </c>
      <c r="GQ54" s="48"/>
      <c r="GR54" s="48">
        <f>GQ54*HW45/1000</f>
        <v>0</v>
      </c>
      <c r="GS54" s="48"/>
      <c r="GT54" s="48">
        <f>GS54*HW45/1000</f>
        <v>0</v>
      </c>
      <c r="GU54" s="48">
        <f>FV54*HY45/1000</f>
        <v>19.43069266871662</v>
      </c>
      <c r="GV54" s="56">
        <v>0</v>
      </c>
      <c r="GW54" s="48"/>
      <c r="GX54" s="48">
        <f>GW54*HW45/1000</f>
        <v>0</v>
      </c>
      <c r="GY54" s="48"/>
      <c r="GZ54" s="48">
        <f>GY54*HW45/1000</f>
        <v>0</v>
      </c>
      <c r="HA54" s="48"/>
      <c r="HB54" s="48">
        <f>HA54*HW45/1000</f>
        <v>0</v>
      </c>
      <c r="HC54" s="48"/>
      <c r="HD54" s="48">
        <f>HC54*HW45/1000</f>
        <v>0</v>
      </c>
      <c r="HE54" s="48"/>
      <c r="HF54" s="48">
        <f>HE54*HW45/1000</f>
        <v>0</v>
      </c>
      <c r="HG54" s="48"/>
      <c r="HH54" s="48">
        <f>HG54*HW45/1000</f>
        <v>0</v>
      </c>
      <c r="HI54" s="48">
        <v>0</v>
      </c>
      <c r="HJ54" s="48">
        <f>HI54*HW45/1000</f>
        <v>0</v>
      </c>
      <c r="HK54" s="48">
        <v>0</v>
      </c>
      <c r="HL54" s="48">
        <f>HK54*HW45/1000</f>
        <v>0</v>
      </c>
      <c r="HM54" s="48"/>
      <c r="HN54" s="56">
        <f>SUM(GV54,FV54,EV54,DV54,CV54,BV54,AV54,V54,D54)</f>
        <v>3.655769541997087</v>
      </c>
      <c r="HO54" s="62">
        <f>SUM(AE54,AG54,AI54,AK54,AM54,AO54,AQ54,AS54,AW54,AY54,BA54,BC54,BE54,BG54,BI54,BK54,BM54,BO54,BQ54,BS54,BW54,BY54,CA54,CC54,CE54,CG54,CI54,CK54,CM54,CO54,CQ54,CS54,CW54,CY54,DA54,DC54,DE54,DG54,DI54,DK54,DM54,DO54,DQ54,DS54,DW54,DY54,EA54,EC54,EE54,EG54,EI54,EK54,EM54,EO54,EQ54,ES54,EW54,EY54,FA54,FC54,FE54,FG54,FI54,FK54,FM54,FO54,FQ54,FS54,FW54,FY54,GA54,GC54,GE54,GG55,GG55,GG54,GI54,GK54,GM54,GO54,GQ54,GS54,GW54,GY54,HA54,HC54,HE54,HG54,HI54,HK54,AC54,AA54,Y54,W54,S54,Q54,O54,M54,K54,I54,G54,E54)</f>
        <v>5141.3999999999996</v>
      </c>
      <c r="HP54" s="62" t="e">
        <f>SUM(AF54,AH54,AJ54,AL54,AN54,AP54,AR54,AT54,AX54,AZ54,BB54,BD54,BF54,BH54,BJ54,BL54,BN54,BP54,BR54,BT54,BX54,BZ54,CB54,CD54,CF54,CH54,CJ54,CL54,CN54,CP54,CR54,CT54,CX54,CZ54,DB54,DD54,DF54,DH54,DJ54,DL54,DN54,DP54,DR54,DT54,DX54,DZ54,EB54,ED54,EF54,EH54,EJ54,EL54,EN54,EP54,ER54,ET54,EX54,EZ54,FB54,FD54,FF54,FH54,FJ54,FL54,FN54,FP54,FR54,FT54,FX54,FZ54,GB54,GD54,GF54,GH54,GJ54,GL54,GN54,GP54,GR54,GT54,GX54,GZ54,HB54,HD54,HF54,HH54,HJ54,HL54,AD54,AB54,Z54,X54,T54,R54,P54,N54,L54,J54,H54,F54)</f>
        <v>#REF!</v>
      </c>
      <c r="HQ54" s="180">
        <f>SUM(U54,AU54,BU54,CU54,DU54,EU54,FU54,GU54,HM54)</f>
        <v>456.02069266871661</v>
      </c>
      <c r="HT54" s="40" t="s">
        <v>87</v>
      </c>
      <c r="HU54" s="41" t="s">
        <v>88</v>
      </c>
      <c r="HV54" s="42">
        <v>40</v>
      </c>
      <c r="HW54" s="42">
        <f t="shared" si="259"/>
        <v>36</v>
      </c>
      <c r="HX54" s="43">
        <v>72000</v>
      </c>
      <c r="HY54" s="42">
        <f t="shared" si="258"/>
        <v>64800</v>
      </c>
    </row>
    <row r="55" spans="1:233" ht="43.5" thickBot="1">
      <c r="A55" s="19"/>
      <c r="B55" s="48" t="s">
        <v>98</v>
      </c>
      <c r="C55" s="56">
        <v>480.21899999999999</v>
      </c>
      <c r="D55" s="56">
        <v>0.6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>
        <f>D55*HY43/1000</f>
        <v>58.32</v>
      </c>
      <c r="V55" s="56">
        <v>0.4</v>
      </c>
      <c r="W55" s="56">
        <f>132*0.3</f>
        <v>39.6</v>
      </c>
      <c r="X55" s="56">
        <f>(W55*HW42)/1000</f>
        <v>2.7442800000000003</v>
      </c>
      <c r="Y55" s="56">
        <f>132*0.3</f>
        <v>39.6</v>
      </c>
      <c r="Z55" s="56">
        <f>(Y55*HW42)/1000</f>
        <v>2.7442800000000003</v>
      </c>
      <c r="AA55" s="56">
        <f>132*0.3</f>
        <v>39.6</v>
      </c>
      <c r="AB55" s="56">
        <f>(AA55*HW42)/1000</f>
        <v>2.7442800000000003</v>
      </c>
      <c r="AC55" s="56">
        <f>132*0.3</f>
        <v>39.6</v>
      </c>
      <c r="AD55" s="56">
        <f>(AC55*HW42)/1000</f>
        <v>2.7442800000000003</v>
      </c>
      <c r="AE55" s="56">
        <f>132*0.3</f>
        <v>39.6</v>
      </c>
      <c r="AF55" s="48">
        <f>AE55*HW42/1000</f>
        <v>2.7442800000000003</v>
      </c>
      <c r="AG55" s="56">
        <f>132*0.3</f>
        <v>39.6</v>
      </c>
      <c r="AH55" s="146">
        <f>AG55*HW42/1000</f>
        <v>2.7442800000000003</v>
      </c>
      <c r="AI55" s="84">
        <f>132*0.6</f>
        <v>79.2</v>
      </c>
      <c r="AJ55" s="48">
        <f>AI55*HW42/1000</f>
        <v>5.4885600000000005</v>
      </c>
      <c r="AK55" s="48">
        <f>132*0.6</f>
        <v>79.2</v>
      </c>
      <c r="AL55" s="48">
        <f>AK55*HW42/1000</f>
        <v>5.4885600000000005</v>
      </c>
      <c r="AM55" s="48">
        <f>132*0.6</f>
        <v>79.2</v>
      </c>
      <c r="AN55" s="48">
        <f>AM55*HW42/1000</f>
        <v>5.4885600000000005</v>
      </c>
      <c r="AO55" s="48">
        <f>132*0.6</f>
        <v>79.2</v>
      </c>
      <c r="AP55" s="48">
        <f>AO55*HW42/1000</f>
        <v>5.4885600000000005</v>
      </c>
      <c r="AQ55" s="48">
        <f>132*0.6</f>
        <v>79.2</v>
      </c>
      <c r="AR55" s="48">
        <f>AQ55*HW42/1000</f>
        <v>5.4885600000000005</v>
      </c>
      <c r="AS55" s="48">
        <f>132*0.6</f>
        <v>79.2</v>
      </c>
      <c r="AT55" s="48">
        <f>AS55*HW42/1000</f>
        <v>5.4885600000000005</v>
      </c>
      <c r="AU55" s="48">
        <f>V55*HY43/1000</f>
        <v>38.880000000000003</v>
      </c>
      <c r="AV55" s="56">
        <v>0.1</v>
      </c>
      <c r="AW55" s="48">
        <f>132*0.6</f>
        <v>79.2</v>
      </c>
      <c r="AX55" s="48">
        <f>AW55*HW42/1000</f>
        <v>5.4885600000000005</v>
      </c>
      <c r="AY55" s="48">
        <f>132*0.6</f>
        <v>79.2</v>
      </c>
      <c r="AZ55" s="48">
        <f>AY55*HW42/1000</f>
        <v>5.4885600000000005</v>
      </c>
      <c r="BA55" s="48">
        <f>132*0.6</f>
        <v>79.2</v>
      </c>
      <c r="BB55" s="48">
        <f>BA55*HW42/1000</f>
        <v>5.4885600000000005</v>
      </c>
      <c r="BC55" s="48">
        <f>132*0.6</f>
        <v>79.2</v>
      </c>
      <c r="BD55" s="48">
        <f>BC55*HW42/1000</f>
        <v>5.4885600000000005</v>
      </c>
      <c r="BE55" s="48">
        <f>132*0.6</f>
        <v>79.2</v>
      </c>
      <c r="BF55" s="48">
        <f>BE55*HW42/1000</f>
        <v>5.4885600000000005</v>
      </c>
      <c r="BG55" s="48">
        <f>132*0.6</f>
        <v>79.2</v>
      </c>
      <c r="BH55" s="48">
        <f>BG55*HW42/1000</f>
        <v>5.4885600000000005</v>
      </c>
      <c r="BI55" s="84">
        <f>132*0.6</f>
        <v>79.2</v>
      </c>
      <c r="BJ55" s="48">
        <f>BI55*HW42/1000</f>
        <v>5.4885600000000005</v>
      </c>
      <c r="BK55" s="48">
        <f>132*0.6</f>
        <v>79.2</v>
      </c>
      <c r="BL55" s="48">
        <f>BK55*HW42/1000</f>
        <v>5.4885600000000005</v>
      </c>
      <c r="BM55" s="48">
        <f>132*0.6</f>
        <v>79.2</v>
      </c>
      <c r="BN55" s="48">
        <f>BM55*HW42/1000</f>
        <v>5.4885600000000005</v>
      </c>
      <c r="BO55" s="48">
        <f>132*0.6</f>
        <v>79.2</v>
      </c>
      <c r="BP55" s="48">
        <f>BO55*HW42/1000</f>
        <v>5.4885600000000005</v>
      </c>
      <c r="BQ55" s="48">
        <f>132*0.6</f>
        <v>79.2</v>
      </c>
      <c r="BR55" s="48">
        <f>BQ55*HW42/1000</f>
        <v>5.4885600000000005</v>
      </c>
      <c r="BS55" s="48">
        <f>132*0.6</f>
        <v>79.2</v>
      </c>
      <c r="BT55" s="48">
        <f>BS55*HW42/1000</f>
        <v>5.4885600000000005</v>
      </c>
      <c r="BU55" s="48">
        <f>AV55*HY43/1000</f>
        <v>9.7200000000000006</v>
      </c>
      <c r="BV55" s="56">
        <v>0.1</v>
      </c>
      <c r="BW55" s="48">
        <f>132*0.6</f>
        <v>79.2</v>
      </c>
      <c r="BX55" s="48">
        <f>BW55*HW42/1000</f>
        <v>5.4885600000000005</v>
      </c>
      <c r="BY55" s="48">
        <f>132*0.6</f>
        <v>79.2</v>
      </c>
      <c r="BZ55" s="48">
        <f>BY55*HW42/1000</f>
        <v>5.4885600000000005</v>
      </c>
      <c r="CA55" s="48">
        <f>132*0.6</f>
        <v>79.2</v>
      </c>
      <c r="CB55" s="48">
        <f>CA55*HW42/1000</f>
        <v>5.4885600000000005</v>
      </c>
      <c r="CC55" s="48">
        <f>132*0.6</f>
        <v>79.2</v>
      </c>
      <c r="CD55" s="48">
        <f>CC55*HW42/1000</f>
        <v>5.4885600000000005</v>
      </c>
      <c r="CE55" s="48">
        <f>132*0.6</f>
        <v>79.2</v>
      </c>
      <c r="CF55" s="48">
        <f>CE55*HW42/1000</f>
        <v>5.4885600000000005</v>
      </c>
      <c r="CG55" s="48">
        <f>132*0.6</f>
        <v>79.2</v>
      </c>
      <c r="CH55" s="48">
        <f>CG55*HW42/1000</f>
        <v>5.4885600000000005</v>
      </c>
      <c r="CI55" s="48">
        <f>132*0.6</f>
        <v>79.2</v>
      </c>
      <c r="CJ55" s="48">
        <f>CI55*HW42/1000</f>
        <v>5.4885600000000005</v>
      </c>
      <c r="CK55" s="48">
        <f>132*0.6</f>
        <v>79.2</v>
      </c>
      <c r="CL55" s="48">
        <f>CK55*HW42/1000</f>
        <v>5.4885600000000005</v>
      </c>
      <c r="CM55" s="48">
        <f>132*0.6</f>
        <v>79.2</v>
      </c>
      <c r="CN55" s="48">
        <f>CM55*HW42/1000</f>
        <v>5.4885600000000005</v>
      </c>
      <c r="CO55" s="48">
        <f>132*0.6</f>
        <v>79.2</v>
      </c>
      <c r="CP55" s="48">
        <f>CO55*HW42/1000</f>
        <v>5.4885600000000005</v>
      </c>
      <c r="CQ55" s="48">
        <f>132*0.6</f>
        <v>79.2</v>
      </c>
      <c r="CR55" s="48">
        <f>CQ55*HW42/1000</f>
        <v>5.4885600000000005</v>
      </c>
      <c r="CS55" s="48">
        <f>132*0.6</f>
        <v>79.2</v>
      </c>
      <c r="CT55" s="48">
        <f>CS55*HW42/1000</f>
        <v>5.4885600000000005</v>
      </c>
      <c r="CU55" s="48">
        <f>BV55*HY43/1000</f>
        <v>9.7200000000000006</v>
      </c>
      <c r="CV55" s="56">
        <v>0.1</v>
      </c>
      <c r="CW55" s="48">
        <f>132*0.6</f>
        <v>79.2</v>
      </c>
      <c r="CX55" s="48">
        <f>CW55*HW42/1000</f>
        <v>5.4885600000000005</v>
      </c>
      <c r="CY55" s="48">
        <f>132*0.6</f>
        <v>79.2</v>
      </c>
      <c r="CZ55" s="146">
        <f>CY55*HW42/1000</f>
        <v>5.4885600000000005</v>
      </c>
      <c r="DA55" s="84">
        <f>132*0.6</f>
        <v>79.2</v>
      </c>
      <c r="DB55" s="48">
        <f>DA55*HW42/1000</f>
        <v>5.4885600000000005</v>
      </c>
      <c r="DC55" s="48">
        <f>132*0.6</f>
        <v>79.2</v>
      </c>
      <c r="DD55" s="48">
        <f>DC55*HW42/1000</f>
        <v>5.4885600000000005</v>
      </c>
      <c r="DE55" s="48">
        <f>132*0.6</f>
        <v>79.2</v>
      </c>
      <c r="DF55" s="48">
        <f>DE55*HW42/1000</f>
        <v>5.4885600000000005</v>
      </c>
      <c r="DG55" s="48">
        <f>132*0.6</f>
        <v>79.2</v>
      </c>
      <c r="DH55" s="48">
        <f>DG55*HW42/1000</f>
        <v>5.4885600000000005</v>
      </c>
      <c r="DI55" s="48">
        <f>132*0.6</f>
        <v>79.2</v>
      </c>
      <c r="DJ55" s="48">
        <f>DI55*HW42/1000</f>
        <v>5.4885600000000005</v>
      </c>
      <c r="DK55" s="48">
        <f>132*0.6</f>
        <v>79.2</v>
      </c>
      <c r="DL55" s="48">
        <f>DK55*HW42/1000</f>
        <v>5.4885600000000005</v>
      </c>
      <c r="DM55" s="48">
        <f>132*0.6</f>
        <v>79.2</v>
      </c>
      <c r="DN55" s="48">
        <f>DM55*HW42/1000</f>
        <v>5.4885600000000005</v>
      </c>
      <c r="DO55" s="48">
        <f>132*0.6</f>
        <v>79.2</v>
      </c>
      <c r="DP55" s="48">
        <f>DO55*HW42/1000</f>
        <v>5.4885600000000005</v>
      </c>
      <c r="DQ55" s="48">
        <f>132*0.6</f>
        <v>79.2</v>
      </c>
      <c r="DR55" s="48">
        <f>DQ55*HW42/1000</f>
        <v>5.4885600000000005</v>
      </c>
      <c r="DS55" s="48">
        <f>132*0.6</f>
        <v>79.2</v>
      </c>
      <c r="DT55" s="48">
        <f>DS55*HW42/1000</f>
        <v>5.4885600000000005</v>
      </c>
      <c r="DU55" s="48">
        <f>CV55*HY43/1000</f>
        <v>9.7200000000000006</v>
      </c>
      <c r="DV55" s="56">
        <v>0.1</v>
      </c>
      <c r="DW55" s="48">
        <f>132*0.6</f>
        <v>79.2</v>
      </c>
      <c r="DX55" s="48">
        <f>DW55*HW42/1000</f>
        <v>5.4885600000000005</v>
      </c>
      <c r="DY55" s="48">
        <f>132*0.6</f>
        <v>79.2</v>
      </c>
      <c r="DZ55" s="48">
        <f>DY55*HW42/1000</f>
        <v>5.4885600000000005</v>
      </c>
      <c r="EA55" s="48">
        <f>132*0.6</f>
        <v>79.2</v>
      </c>
      <c r="EB55" s="48">
        <f>EA55*HW42/1000</f>
        <v>5.4885600000000005</v>
      </c>
      <c r="EC55" s="48">
        <f>132*0.6</f>
        <v>79.2</v>
      </c>
      <c r="ED55" s="48">
        <f>EC55*HW42/1000</f>
        <v>5.4885600000000005</v>
      </c>
      <c r="EE55" s="48">
        <f>132*0.6</f>
        <v>79.2</v>
      </c>
      <c r="EF55" s="48">
        <f>EE55*HW42/1000</f>
        <v>5.4885600000000005</v>
      </c>
      <c r="EG55" s="48">
        <f>132*0.6</f>
        <v>79.2</v>
      </c>
      <c r="EH55" s="48">
        <f>EG55*HW42/1000</f>
        <v>5.4885600000000005</v>
      </c>
      <c r="EI55" s="48">
        <f>132*0.6</f>
        <v>79.2</v>
      </c>
      <c r="EJ55" s="48">
        <f>EI55*HW42/1000</f>
        <v>5.4885600000000005</v>
      </c>
      <c r="EK55" s="48">
        <f>132*0.6</f>
        <v>79.2</v>
      </c>
      <c r="EL55" s="48">
        <f>EK55*HW42/1000</f>
        <v>5.4885600000000005</v>
      </c>
      <c r="EM55" s="48">
        <f>132*0.6</f>
        <v>79.2</v>
      </c>
      <c r="EN55" s="48">
        <f>EM55*HW42/1000</f>
        <v>5.4885600000000005</v>
      </c>
      <c r="EO55" s="48">
        <f>132*0.6</f>
        <v>79.2</v>
      </c>
      <c r="EP55" s="48">
        <f>EO55*HW42/1000</f>
        <v>5.4885600000000005</v>
      </c>
      <c r="EQ55" s="48">
        <f>132*0.6</f>
        <v>79.2</v>
      </c>
      <c r="ER55" s="48">
        <f>EQ55*HW42/1000</f>
        <v>5.4885600000000005</v>
      </c>
      <c r="ES55" s="48">
        <f>132*0.6</f>
        <v>79.2</v>
      </c>
      <c r="ET55" s="48">
        <f>ES55*HW42/1000</f>
        <v>5.4885600000000005</v>
      </c>
      <c r="EU55" s="48">
        <f>DV55*HY43/1000</f>
        <v>9.7200000000000006</v>
      </c>
      <c r="EV55" s="56">
        <v>0.1</v>
      </c>
      <c r="EW55" s="48">
        <v>40</v>
      </c>
      <c r="EX55" s="48">
        <f>EW55*HW42/1000</f>
        <v>2.7719999999999998</v>
      </c>
      <c r="EY55" s="48">
        <v>40</v>
      </c>
      <c r="EZ55" s="48">
        <f>EY55*HW42/1000</f>
        <v>2.7719999999999998</v>
      </c>
      <c r="FA55" s="48">
        <v>40</v>
      </c>
      <c r="FB55" s="48">
        <f>FA55*HW42/1000</f>
        <v>2.7719999999999998</v>
      </c>
      <c r="FC55" s="48">
        <v>40</v>
      </c>
      <c r="FD55" s="48">
        <f>FC55*HW42/1000</f>
        <v>2.7719999999999998</v>
      </c>
      <c r="FE55" s="48">
        <v>40</v>
      </c>
      <c r="FF55" s="48">
        <f>FE55*HW42/1000</f>
        <v>2.7719999999999998</v>
      </c>
      <c r="FG55" s="48">
        <v>40</v>
      </c>
      <c r="FH55" s="48">
        <f>FG55*HW42/1000</f>
        <v>2.7719999999999998</v>
      </c>
      <c r="FI55" s="48">
        <v>40</v>
      </c>
      <c r="FJ55" s="48">
        <f>FI55*HW42/1000</f>
        <v>2.7719999999999998</v>
      </c>
      <c r="FK55" s="48">
        <v>40</v>
      </c>
      <c r="FL55" s="48">
        <f>FK55*HW42/1000</f>
        <v>2.7719999999999998</v>
      </c>
      <c r="FM55" s="48">
        <v>40</v>
      </c>
      <c r="FN55" s="48">
        <f>FM55*HW42/1000</f>
        <v>2.7719999999999998</v>
      </c>
      <c r="FO55" s="48">
        <v>40</v>
      </c>
      <c r="FP55" s="48">
        <f>FO55*HW42/1000</f>
        <v>2.7719999999999998</v>
      </c>
      <c r="FQ55" s="48">
        <v>40</v>
      </c>
      <c r="FR55" s="48">
        <f>FQ55*HW42/1000</f>
        <v>2.7719999999999998</v>
      </c>
      <c r="FS55" s="48">
        <v>40</v>
      </c>
      <c r="FT55" s="48">
        <f>FS55*HW42/1000</f>
        <v>2.7719999999999998</v>
      </c>
      <c r="FU55" s="48">
        <f>EV55*HY43/1000</f>
        <v>9.7200000000000006</v>
      </c>
      <c r="FV55" s="56">
        <v>0.1</v>
      </c>
      <c r="FW55" s="48">
        <f>132*0.6</f>
        <v>79.2</v>
      </c>
      <c r="FX55" s="48">
        <f>FW55*HW42/1000</f>
        <v>5.4885600000000005</v>
      </c>
      <c r="FY55" s="48">
        <f>132*0.6</f>
        <v>79.2</v>
      </c>
      <c r="FZ55" s="48">
        <f>FY55*HW42/1000</f>
        <v>5.4885600000000005</v>
      </c>
      <c r="GA55" s="48">
        <f>132*0.6</f>
        <v>79.2</v>
      </c>
      <c r="GB55" s="146">
        <f>GA55*HW42/1000</f>
        <v>5.4885600000000005</v>
      </c>
      <c r="GC55" s="84">
        <f>132*0.6</f>
        <v>79.2</v>
      </c>
      <c r="GD55" s="48">
        <f>GC55*HW42/1000</f>
        <v>5.4885600000000005</v>
      </c>
      <c r="GE55" s="48">
        <f>132*0.6</f>
        <v>79.2</v>
      </c>
      <c r="GF55" s="48">
        <f>GE55*HW42/1000</f>
        <v>5.4885600000000005</v>
      </c>
      <c r="GG55" s="48">
        <f>132*0.6</f>
        <v>79.2</v>
      </c>
      <c r="GH55" s="48">
        <f>GG55*HW42/1000</f>
        <v>5.4885600000000005</v>
      </c>
      <c r="GI55" s="48">
        <f>132*0.6</f>
        <v>79.2</v>
      </c>
      <c r="GJ55" s="48">
        <f>GI55*HW42/1000</f>
        <v>5.4885600000000005</v>
      </c>
      <c r="GK55" s="48">
        <v>0</v>
      </c>
      <c r="GL55" s="48">
        <f>GK55*HW42/1000</f>
        <v>0</v>
      </c>
      <c r="GM55" s="48">
        <v>0</v>
      </c>
      <c r="GN55" s="48">
        <f>GM55*HW42/1000</f>
        <v>0</v>
      </c>
      <c r="GO55" s="48">
        <v>0</v>
      </c>
      <c r="GP55" s="48">
        <f>GO55*HW42/1000</f>
        <v>0</v>
      </c>
      <c r="GQ55" s="48">
        <v>0</v>
      </c>
      <c r="GR55" s="48">
        <f>GQ55*HW42/1000</f>
        <v>0</v>
      </c>
      <c r="GS55" s="48">
        <v>0</v>
      </c>
      <c r="GT55" s="48">
        <f>GS55*HW42/1000</f>
        <v>0</v>
      </c>
      <c r="GU55" s="48">
        <f>FV55*HY43/1000</f>
        <v>9.7200000000000006</v>
      </c>
      <c r="GV55" s="56">
        <v>0</v>
      </c>
      <c r="GW55" s="48">
        <v>0</v>
      </c>
      <c r="GX55" s="48">
        <f>GW55*HW42/1000</f>
        <v>0</v>
      </c>
      <c r="GY55" s="48">
        <v>0</v>
      </c>
      <c r="GZ55" s="48">
        <f>GY55*HW42/1000</f>
        <v>0</v>
      </c>
      <c r="HA55" s="48">
        <v>0</v>
      </c>
      <c r="HB55" s="48">
        <f>HA55*HW42/1000</f>
        <v>0</v>
      </c>
      <c r="HC55" s="48">
        <v>0</v>
      </c>
      <c r="HD55" s="48">
        <f>HC55*HW42/1000</f>
        <v>0</v>
      </c>
      <c r="HE55" s="48">
        <v>0</v>
      </c>
      <c r="HF55" s="48">
        <f>HE55*HW42/1000</f>
        <v>0</v>
      </c>
      <c r="HG55" s="48">
        <v>0</v>
      </c>
      <c r="HH55" s="48">
        <v>0</v>
      </c>
      <c r="HI55" s="48">
        <v>0</v>
      </c>
      <c r="HJ55" s="48">
        <f>HI55*HW42/1000</f>
        <v>0</v>
      </c>
      <c r="HK55" s="48">
        <v>0</v>
      </c>
      <c r="HL55" s="48">
        <f>HK55*HW42/1000</f>
        <v>0</v>
      </c>
      <c r="HM55" s="48"/>
      <c r="HN55" s="56">
        <f t="shared" ref="HN55:HN56" si="290">SUM(GV55,FV55,EV55,DV55,CV55,BV55,AV55,V55,D55)</f>
        <v>1.6</v>
      </c>
      <c r="HO55" s="62">
        <f>SUM(AE55,AG55,AI55,AK55,AM55,AO55,AQ55,AS55,AW55,AY55,BA55,BC55,BE55,BG55,BI55,BK55,BM55,BO55,BQ55,BS55,BW55,BY55,CA55,CC55,CE55,CG55,CI55,CK55,CM55,CO55,CQ55,CS55,CW55,CY55,DA55,DC55,DE55,DG55,DI55,DK55,DM55,DO55,DQ55,DS55,DW55,DY55,EA55,EC55,EE55,EG55,EI55,EK55,EM55,EO55,EQ55,ES55,EW55,EY55,FA55,FC55,FE55,FG55,FI55,FK55,FM55,FO55,FQ55,FS55,FW55,FY55,GA55,GC55,GE55,GG56,GG56,GG55,GI55,GK55,GM55,GO55,GQ55,GS55,GW55,GY55,HA55,HC55,HE55,HG55,HI55,HK55,AC55,AA55,Y55,W55,S55,Q55,O55,M55,K55,I55,G55,E55)</f>
        <v>5608.7999999999956</v>
      </c>
      <c r="HP55" s="62">
        <f>SUM(AF55,AH55,AJ55,AL55,AN55,AP55,AR55,AT55,AX55,AZ55,BB55,BD55,BF55,BH55,BJ55,BL55,BN55,BP55,BR55,BT55,BX55,BZ55,CB55,CD55,CF55,CH55,CJ55,CL55,CN55,CP55,CR55,CT55,CX55,CZ55,DB55,DD55,DF55,DH55,DJ55,DL55,DN55,DP55,DR55,DT55,DX55,DZ55,EB55,ED55,EF55,EH55,EJ55,EL55,EN55,EP55,ER55,ET55,EX55,EZ55,FB55,FD55,FF55,FH55,FJ55,FL55,FN55,FP55,FR55,FT55,FX55,FZ55,GB55,GD55,GF55,GH55,GJ55,GL55,GN55,GP55,GR55,GT55,GX55,GZ55,HB55,HD55,HF55,HH55,HJ55,HL55,AD55,AB55,Z55,X55,T55,R55,P55,N55,L55,J55,H55,F55)</f>
        <v>384.53184000000022</v>
      </c>
      <c r="HQ55" s="180">
        <f t="shared" ref="HQ55:HQ56" si="291">SUM(U55,AU55,BU55,CU55,DU55,EU55,FU55,GU55,HM55)</f>
        <v>155.52000000000001</v>
      </c>
      <c r="HT55" s="40" t="s">
        <v>89</v>
      </c>
      <c r="HU55" s="41" t="s">
        <v>90</v>
      </c>
      <c r="HV55" s="42">
        <v>40</v>
      </c>
      <c r="HW55" s="42">
        <f t="shared" si="259"/>
        <v>36</v>
      </c>
      <c r="HX55" s="43">
        <v>72000</v>
      </c>
      <c r="HY55" s="42">
        <f t="shared" si="258"/>
        <v>64800</v>
      </c>
    </row>
    <row r="56" spans="1:233" ht="29.25" thickBot="1">
      <c r="A56" s="19"/>
      <c r="B56" s="48" t="s">
        <v>13</v>
      </c>
      <c r="C56" s="56">
        <v>139.011</v>
      </c>
      <c r="D56" s="56">
        <f>SUM(E56,G56,I56,K56,M56,O56,Q56,S56)/123.58/12</f>
        <v>8.766251281221342E-2</v>
      </c>
      <c r="E56" s="56">
        <v>10</v>
      </c>
      <c r="F56" s="147">
        <f>E56*HW46/1000</f>
        <v>0.54</v>
      </c>
      <c r="G56" s="56">
        <v>10</v>
      </c>
      <c r="H56" s="147">
        <f>G56*HW46/1000</f>
        <v>0.54</v>
      </c>
      <c r="I56" s="56">
        <v>10</v>
      </c>
      <c r="J56" s="147">
        <f>I56*HW46/1000</f>
        <v>0.54</v>
      </c>
      <c r="K56" s="56">
        <v>20</v>
      </c>
      <c r="L56" s="147">
        <f>K56*HW46/1000</f>
        <v>1.08</v>
      </c>
      <c r="M56" s="56">
        <v>20</v>
      </c>
      <c r="N56" s="147">
        <f>M56*HW46/1000</f>
        <v>1.08</v>
      </c>
      <c r="O56" s="56">
        <v>20</v>
      </c>
      <c r="P56" s="147">
        <f>O56*HW46/1000</f>
        <v>1.08</v>
      </c>
      <c r="Q56" s="56">
        <v>20</v>
      </c>
      <c r="R56" s="147">
        <f>Q56*HW46/1000</f>
        <v>1.08</v>
      </c>
      <c r="S56" s="56">
        <v>20</v>
      </c>
      <c r="T56" s="147">
        <f>S56*HW46/1000</f>
        <v>1.08</v>
      </c>
      <c r="U56" s="147">
        <f>D56*HY41/1000</f>
        <v>10.935021848195502</v>
      </c>
      <c r="V56" s="56">
        <f>SUM(W56,Y56,AA56,AC56,AE56,AG56,AI56,AK56,AM56,AO56,AQ56,AS56)/123.58/12</f>
        <v>0.24275772778766791</v>
      </c>
      <c r="W56" s="56">
        <v>30</v>
      </c>
      <c r="X56" s="147">
        <f>W56*HW46/1000</f>
        <v>1.62</v>
      </c>
      <c r="Y56" s="56">
        <v>30</v>
      </c>
      <c r="Z56" s="147">
        <f>Y56*HW46/1000</f>
        <v>1.62</v>
      </c>
      <c r="AA56" s="56">
        <v>30</v>
      </c>
      <c r="AB56" s="147">
        <f>AA56*HW46/1000</f>
        <v>1.62</v>
      </c>
      <c r="AC56" s="56">
        <v>30</v>
      </c>
      <c r="AD56" s="147">
        <f>AC56*HW46/1000</f>
        <v>1.62</v>
      </c>
      <c r="AE56" s="48">
        <f>150*0.2</f>
        <v>30</v>
      </c>
      <c r="AF56" s="48">
        <f>AE56*HW46/1000</f>
        <v>1.62</v>
      </c>
      <c r="AG56" s="48">
        <f>150*0.2</f>
        <v>30</v>
      </c>
      <c r="AH56" s="146">
        <f>AG56*HW46/1000</f>
        <v>1.62</v>
      </c>
      <c r="AI56" s="84">
        <f>150*0.2</f>
        <v>30</v>
      </c>
      <c r="AJ56" s="48">
        <f>AI56*HW46/1000</f>
        <v>1.62</v>
      </c>
      <c r="AK56" s="48">
        <f>150*0.2</f>
        <v>30</v>
      </c>
      <c r="AL56" s="48">
        <f>AK56*HW46/1000</f>
        <v>1.62</v>
      </c>
      <c r="AM56" s="48">
        <f>150*0.2</f>
        <v>30</v>
      </c>
      <c r="AN56" s="48">
        <f>AM56*HW46/1000</f>
        <v>1.62</v>
      </c>
      <c r="AO56" s="48">
        <f>150*0.2</f>
        <v>30</v>
      </c>
      <c r="AP56" s="48">
        <f>AO56*HW46/1000</f>
        <v>1.62</v>
      </c>
      <c r="AQ56" s="48">
        <f>150*0.2</f>
        <v>30</v>
      </c>
      <c r="AR56" s="48">
        <f>AQ56*HW46/1000</f>
        <v>1.62</v>
      </c>
      <c r="AS56" s="48">
        <f>150*0.2</f>
        <v>30</v>
      </c>
      <c r="AT56" s="48">
        <f>AS56*HW46/1000</f>
        <v>1.62</v>
      </c>
      <c r="AU56" s="48">
        <f>V56*HY41/1000</f>
        <v>30.281598964233694</v>
      </c>
      <c r="AV56" s="56">
        <f>SUM(AW56,AY56,BA56,BC56,BE56,BG56,BI56,BK56,BM56,BO56,BQ56,BS56)/123.58/12</f>
        <v>0.24275772778766791</v>
      </c>
      <c r="AW56" s="48">
        <f>150*0.2</f>
        <v>30</v>
      </c>
      <c r="AX56" s="48">
        <f>AW56*HW46/1000</f>
        <v>1.62</v>
      </c>
      <c r="AY56" s="48">
        <f>150*0.2</f>
        <v>30</v>
      </c>
      <c r="AZ56" s="48">
        <f>AY56*HW46/1000</f>
        <v>1.62</v>
      </c>
      <c r="BA56" s="48">
        <f>150*0.2</f>
        <v>30</v>
      </c>
      <c r="BB56" s="48">
        <f>BA56*HW46/1000</f>
        <v>1.62</v>
      </c>
      <c r="BC56" s="48">
        <f>150*0.2</f>
        <v>30</v>
      </c>
      <c r="BD56" s="48">
        <f>BC56*HW46/1000</f>
        <v>1.62</v>
      </c>
      <c r="BE56" s="48">
        <f>150*0.2</f>
        <v>30</v>
      </c>
      <c r="BF56" s="48">
        <f>BE56*HW46/1000</f>
        <v>1.62</v>
      </c>
      <c r="BG56" s="48">
        <f>150*0.2</f>
        <v>30</v>
      </c>
      <c r="BH56" s="48">
        <f>BG56*HW46/1000</f>
        <v>1.62</v>
      </c>
      <c r="BI56" s="84">
        <f>150*0.2</f>
        <v>30</v>
      </c>
      <c r="BJ56" s="48">
        <f>BI56*HW46/1000</f>
        <v>1.62</v>
      </c>
      <c r="BK56" s="48">
        <f>150*0.2</f>
        <v>30</v>
      </c>
      <c r="BL56" s="48">
        <f>BK56*HW46/1000</f>
        <v>1.62</v>
      </c>
      <c r="BM56" s="48">
        <f>150*0.2</f>
        <v>30</v>
      </c>
      <c r="BN56" s="48">
        <f>BM56*HW46/1000</f>
        <v>1.62</v>
      </c>
      <c r="BO56" s="48">
        <f>150*0.2</f>
        <v>30</v>
      </c>
      <c r="BP56" s="48">
        <f>BO56*HW46/1000</f>
        <v>1.62</v>
      </c>
      <c r="BQ56" s="48">
        <f>150*0.2</f>
        <v>30</v>
      </c>
      <c r="BR56" s="48">
        <f>BQ56*HW46/1000</f>
        <v>1.62</v>
      </c>
      <c r="BS56" s="48">
        <f>150*0.2</f>
        <v>30</v>
      </c>
      <c r="BT56" s="48">
        <f>BS56*HW46/1000</f>
        <v>1.62</v>
      </c>
      <c r="BU56" s="48">
        <f>AV56*HY41/1000</f>
        <v>30.281598964233694</v>
      </c>
      <c r="BV56" s="56">
        <f>SUM(BW56,BY56,CA56,CC56,CE56,CG56,CI56,CK56,CM56,CO56,CQ56,CS56)/123.58/12</f>
        <v>0.24275772778766791</v>
      </c>
      <c r="BW56" s="48">
        <f>150*0.2</f>
        <v>30</v>
      </c>
      <c r="BX56" s="48">
        <f>BW56*HW46/1000</f>
        <v>1.62</v>
      </c>
      <c r="BY56" s="48">
        <f>150*0.2</f>
        <v>30</v>
      </c>
      <c r="BZ56" s="48">
        <f>BY56*HW46/1000</f>
        <v>1.62</v>
      </c>
      <c r="CA56" s="48">
        <f>150*0.2</f>
        <v>30</v>
      </c>
      <c r="CB56" s="48">
        <f>CA56*HW46/1000</f>
        <v>1.62</v>
      </c>
      <c r="CC56" s="48">
        <f>150*0.2</f>
        <v>30</v>
      </c>
      <c r="CD56" s="48">
        <f>CC56*HW46/1000</f>
        <v>1.62</v>
      </c>
      <c r="CE56" s="48">
        <f>150*0.2</f>
        <v>30</v>
      </c>
      <c r="CF56" s="48">
        <f>CE56*HW46/1000</f>
        <v>1.62</v>
      </c>
      <c r="CG56" s="48">
        <f>150*0.2</f>
        <v>30</v>
      </c>
      <c r="CH56" s="48">
        <f>CG56*HW46/1000</f>
        <v>1.62</v>
      </c>
      <c r="CI56" s="48">
        <f>150*0.2</f>
        <v>30</v>
      </c>
      <c r="CJ56" s="48">
        <f>CI56*HW46/1000</f>
        <v>1.62</v>
      </c>
      <c r="CK56" s="48">
        <f>150*0.2</f>
        <v>30</v>
      </c>
      <c r="CL56" s="48">
        <f>CK56*HW46/1000</f>
        <v>1.62</v>
      </c>
      <c r="CM56" s="48">
        <f>150*0.2</f>
        <v>30</v>
      </c>
      <c r="CN56" s="48">
        <f>CM56*HW46/1000</f>
        <v>1.62</v>
      </c>
      <c r="CO56" s="48">
        <f>150*0.2</f>
        <v>30</v>
      </c>
      <c r="CP56" s="48">
        <f>CO56*HW46/1000</f>
        <v>1.62</v>
      </c>
      <c r="CQ56" s="48">
        <f>150*0.2</f>
        <v>30</v>
      </c>
      <c r="CR56" s="48">
        <f>CQ56*HW46/1000</f>
        <v>1.62</v>
      </c>
      <c r="CS56" s="48">
        <f>150*0.2</f>
        <v>30</v>
      </c>
      <c r="CT56" s="48">
        <f>CS56*HW46/1000</f>
        <v>1.62</v>
      </c>
      <c r="CU56" s="48">
        <f>BV56*HY41/1000</f>
        <v>30.281598964233694</v>
      </c>
      <c r="CV56" s="56">
        <f>SUM(CW56,CY56,DA56,DC56,DE56,DG56,DI56,DK56,DM56,DO56,DQ56,DS56)/123.58/12</f>
        <v>0.24275772778766791</v>
      </c>
      <c r="CW56" s="48">
        <f>150*0.2</f>
        <v>30</v>
      </c>
      <c r="CX56" s="48">
        <f>CW56*HW46/1000</f>
        <v>1.62</v>
      </c>
      <c r="CY56" s="48">
        <f>150*0.2</f>
        <v>30</v>
      </c>
      <c r="CZ56" s="146">
        <f>CY56*HW46/1000</f>
        <v>1.62</v>
      </c>
      <c r="DA56" s="84">
        <f>150*0.2</f>
        <v>30</v>
      </c>
      <c r="DB56" s="48">
        <f>DA56*HW46/1000</f>
        <v>1.62</v>
      </c>
      <c r="DC56" s="48">
        <f>150*0.2</f>
        <v>30</v>
      </c>
      <c r="DD56" s="48">
        <f>DC56*HW46/1000</f>
        <v>1.62</v>
      </c>
      <c r="DE56" s="48">
        <f>150*0.2</f>
        <v>30</v>
      </c>
      <c r="DF56" s="48">
        <f>DE56*HW46/1000</f>
        <v>1.62</v>
      </c>
      <c r="DG56" s="48">
        <f>150*0.2</f>
        <v>30</v>
      </c>
      <c r="DH56" s="48">
        <f>DG56*HW46/1000</f>
        <v>1.62</v>
      </c>
      <c r="DI56" s="48">
        <f>150*0.2</f>
        <v>30</v>
      </c>
      <c r="DJ56" s="48">
        <f>DI56*HW46/1000</f>
        <v>1.62</v>
      </c>
      <c r="DK56" s="48">
        <f>150*0.2</f>
        <v>30</v>
      </c>
      <c r="DL56" s="48">
        <f>DK56*HW46/1000</f>
        <v>1.62</v>
      </c>
      <c r="DM56" s="48">
        <f>150*0.2</f>
        <v>30</v>
      </c>
      <c r="DN56" s="48">
        <f>DM56*HW46/1000</f>
        <v>1.62</v>
      </c>
      <c r="DO56" s="48">
        <f>150*0.2</f>
        <v>30</v>
      </c>
      <c r="DP56" s="48">
        <f>DO56*HW46/1000</f>
        <v>1.62</v>
      </c>
      <c r="DQ56" s="48">
        <f>150*0.2</f>
        <v>30</v>
      </c>
      <c r="DR56" s="48">
        <f>DQ56*HW46/1000</f>
        <v>1.62</v>
      </c>
      <c r="DS56" s="48">
        <f>150*0.2</f>
        <v>30</v>
      </c>
      <c r="DT56" s="48">
        <f>DS56*HW46/1000</f>
        <v>1.62</v>
      </c>
      <c r="DU56" s="48">
        <f>CV56*HY41/1000</f>
        <v>30.281598964233694</v>
      </c>
      <c r="DV56" s="56">
        <v>0.2</v>
      </c>
      <c r="DW56" s="48">
        <v>15</v>
      </c>
      <c r="DX56" s="48">
        <f>DW56*HW46/1000</f>
        <v>0.81</v>
      </c>
      <c r="DY56" s="48">
        <v>15</v>
      </c>
      <c r="DZ56" s="48">
        <f>DY56*HW46/1000</f>
        <v>0.81</v>
      </c>
      <c r="EA56" s="48">
        <v>15</v>
      </c>
      <c r="EB56" s="48">
        <f>EA56*HW46/1000</f>
        <v>0.81</v>
      </c>
      <c r="EC56" s="48">
        <v>15</v>
      </c>
      <c r="ED56" s="48">
        <f>EC56*HW46/1000</f>
        <v>0.81</v>
      </c>
      <c r="EE56" s="48">
        <v>15</v>
      </c>
      <c r="EF56" s="48">
        <f>EE56*HW46/1000</f>
        <v>0.81</v>
      </c>
      <c r="EG56" s="48">
        <v>15</v>
      </c>
      <c r="EH56" s="48">
        <f>EG56*HW46/1000</f>
        <v>0.81</v>
      </c>
      <c r="EI56" s="48">
        <v>15</v>
      </c>
      <c r="EJ56" s="48">
        <f>EI56*HW46/1000</f>
        <v>0.81</v>
      </c>
      <c r="EK56" s="48">
        <v>15</v>
      </c>
      <c r="EL56" s="48">
        <f>EK56*HW46/1000</f>
        <v>0.81</v>
      </c>
      <c r="EM56" s="48">
        <v>15</v>
      </c>
      <c r="EN56" s="48">
        <f>EM56*HW46/1000</f>
        <v>0.81</v>
      </c>
      <c r="EO56" s="48">
        <v>15</v>
      </c>
      <c r="EP56" s="48">
        <f>EO56*HW46/1000</f>
        <v>0.81</v>
      </c>
      <c r="EQ56" s="48">
        <f>150*0.2</f>
        <v>30</v>
      </c>
      <c r="ER56" s="48">
        <f>EQ56*HW46/1000</f>
        <v>1.62</v>
      </c>
      <c r="ES56" s="48">
        <v>15</v>
      </c>
      <c r="ET56" s="48">
        <f>ES56*HW46/1000</f>
        <v>0.81</v>
      </c>
      <c r="EU56" s="48">
        <f>DV56*HY41/1000</f>
        <v>24.948</v>
      </c>
      <c r="EV56" s="56">
        <v>0.2</v>
      </c>
      <c r="EW56" s="48">
        <f>150*0.2</f>
        <v>30</v>
      </c>
      <c r="EX56" s="48">
        <f>EW56*HW46/1000</f>
        <v>1.62</v>
      </c>
      <c r="EY56" s="48">
        <f>150*0.2</f>
        <v>30</v>
      </c>
      <c r="EZ56" s="48">
        <f>EY56*HW46/1000</f>
        <v>1.62</v>
      </c>
      <c r="FA56" s="48">
        <f>150*0.2</f>
        <v>30</v>
      </c>
      <c r="FB56" s="48">
        <f>FA56*HW46/1000</f>
        <v>1.62</v>
      </c>
      <c r="FC56" s="48">
        <f>150*0.2</f>
        <v>30</v>
      </c>
      <c r="FD56" s="48">
        <f>FC56*HW46/1000</f>
        <v>1.62</v>
      </c>
      <c r="FE56" s="48">
        <f>150*0.2</f>
        <v>30</v>
      </c>
      <c r="FF56" s="48">
        <f>FE56*HW46/1000</f>
        <v>1.62</v>
      </c>
      <c r="FG56" s="48">
        <f>150*0.2</f>
        <v>30</v>
      </c>
      <c r="FH56" s="48">
        <f>FG56*HW46/1000</f>
        <v>1.62</v>
      </c>
      <c r="FI56" s="48">
        <f>150*0.2</f>
        <v>30</v>
      </c>
      <c r="FJ56" s="48">
        <f>FI56*HW46/1000</f>
        <v>1.62</v>
      </c>
      <c r="FK56" s="48">
        <f>150*0.2</f>
        <v>30</v>
      </c>
      <c r="FL56" s="48">
        <f>FK56*HW46/1000</f>
        <v>1.62</v>
      </c>
      <c r="FM56" s="48">
        <f>150*0.2</f>
        <v>30</v>
      </c>
      <c r="FN56" s="48">
        <f>FM56*HW46/1000</f>
        <v>1.62</v>
      </c>
      <c r="FO56" s="48">
        <f>150*0.2</f>
        <v>30</v>
      </c>
      <c r="FP56" s="48">
        <f>FO56*HW46/1000</f>
        <v>1.62</v>
      </c>
      <c r="FQ56" s="48">
        <f>150*0.2</f>
        <v>30</v>
      </c>
      <c r="FR56" s="48">
        <f>FQ56*HW46/1000</f>
        <v>1.62</v>
      </c>
      <c r="FS56" s="48">
        <f>150*0.2</f>
        <v>30</v>
      </c>
      <c r="FT56" s="48">
        <f>FS56*HW46/1000</f>
        <v>1.62</v>
      </c>
      <c r="FU56" s="48">
        <f>EV56*HY41/1000</f>
        <v>24.948</v>
      </c>
      <c r="FV56" s="56">
        <f t="shared" ref="FV56" si="292">SUM(FW56,FY56,GA56,GC56,GE56,GG56,GI56,GK56,GM56,GO56,GQ56,GS56)/123.58/12</f>
        <v>0.14160867454280629</v>
      </c>
      <c r="FW56" s="48">
        <f>150*0.2</f>
        <v>30</v>
      </c>
      <c r="FX56" s="48">
        <f>FW56*HW46/1000</f>
        <v>1.62</v>
      </c>
      <c r="FY56" s="48">
        <f>150*0.2</f>
        <v>30</v>
      </c>
      <c r="FZ56" s="48">
        <f>FY56*HW46/1000</f>
        <v>1.62</v>
      </c>
      <c r="GA56" s="48">
        <f>150*0.2</f>
        <v>30</v>
      </c>
      <c r="GB56" s="146">
        <f>GA56*HW46/1000</f>
        <v>1.62</v>
      </c>
      <c r="GC56" s="84">
        <f>150*0.2</f>
        <v>30</v>
      </c>
      <c r="GD56" s="48">
        <f>GC56*HW46/1000</f>
        <v>1.62</v>
      </c>
      <c r="GE56" s="48">
        <f>150*0.2</f>
        <v>30</v>
      </c>
      <c r="GF56" s="48">
        <f>GE56*HW46/1000</f>
        <v>1.62</v>
      </c>
      <c r="GG56" s="48">
        <f>150*0.2</f>
        <v>30</v>
      </c>
      <c r="GH56" s="48">
        <f>GG56*HW46/1000</f>
        <v>1.62</v>
      </c>
      <c r="GI56" s="48">
        <f>150*0.2</f>
        <v>30</v>
      </c>
      <c r="GJ56" s="48">
        <f>GI56*HW46/1000</f>
        <v>1.62</v>
      </c>
      <c r="GK56" s="48">
        <v>0</v>
      </c>
      <c r="GL56" s="48">
        <f>GK56*HW46/1000</f>
        <v>0</v>
      </c>
      <c r="GM56" s="48">
        <v>0</v>
      </c>
      <c r="GN56" s="48">
        <f>GM56*HW46/1000</f>
        <v>0</v>
      </c>
      <c r="GO56" s="48">
        <v>0</v>
      </c>
      <c r="GP56" s="48">
        <f>GO56*HW46/1000</f>
        <v>0</v>
      </c>
      <c r="GQ56" s="48">
        <v>0</v>
      </c>
      <c r="GR56" s="48">
        <f>GQ56*HW46/1000</f>
        <v>0</v>
      </c>
      <c r="GS56" s="48">
        <v>0</v>
      </c>
      <c r="GT56" s="48">
        <f>GS56*HW46/1000</f>
        <v>0</v>
      </c>
      <c r="GU56" s="48">
        <f>FV56*HY41/1000</f>
        <v>17.664266062469657</v>
      </c>
      <c r="GV56" s="56">
        <v>0</v>
      </c>
      <c r="GW56" s="48">
        <v>0</v>
      </c>
      <c r="GX56" s="48">
        <f>GW56*HW46/1000</f>
        <v>0</v>
      </c>
      <c r="GY56" s="48">
        <v>0</v>
      </c>
      <c r="GZ56" s="48">
        <f>GY56*HW46/1000</f>
        <v>0</v>
      </c>
      <c r="HA56" s="48">
        <v>0</v>
      </c>
      <c r="HB56" s="48">
        <f>HA56*HW46/1000</f>
        <v>0</v>
      </c>
      <c r="HC56" s="48">
        <v>0</v>
      </c>
      <c r="HD56" s="48">
        <f>HC56*HW46/1000</f>
        <v>0</v>
      </c>
      <c r="HE56" s="48">
        <v>0</v>
      </c>
      <c r="HF56" s="48">
        <f>HE56*HW46/1000</f>
        <v>0</v>
      </c>
      <c r="HG56" s="48">
        <v>0</v>
      </c>
      <c r="HH56" s="48">
        <f>HG56*HW46/1000</f>
        <v>0</v>
      </c>
      <c r="HI56" s="48">
        <v>0</v>
      </c>
      <c r="HJ56" s="48">
        <f>HI56*HW46/1000</f>
        <v>0</v>
      </c>
      <c r="HK56" s="48">
        <v>0</v>
      </c>
      <c r="HL56" s="48">
        <f>HK56*HW46/1000</f>
        <v>0</v>
      </c>
      <c r="HM56" s="48"/>
      <c r="HN56" s="56">
        <f t="shared" si="290"/>
        <v>1.6003020985056917</v>
      </c>
      <c r="HO56" s="62" t="e">
        <f>SUM(AE56,AG56,AI56,AK56,AM56,AO56,AQ56,AS56,AW56,AY56,BA56,BC56,BE56,BG56,BI56,BK56,BM56,BO56,BQ56,BS56,BW56,BY56,CA56,CC56,CE56,CG56,CI56,CK56,CM56,CO56,CQ56,CS56,CW56,CY56,DA56,DC56,DE56,DG56,DI56,DK56,DM56,DO56,DQ56,DS56,DW56,DY56,EA56,EC56,EE56,EG56,EI56,EK56,EM56,EO56,EQ56,ES56,EW56,EY56,FA56,FC56,FE56,FG56,FI56,FK56,FM56,FO56,FQ56,FS56,FW56,FY56,GA56,GC56,GE56,#REF!,#REF!,GG56,GI56,GK56,GM56,GO56,GQ56,GS56,GW56,GY56,HA56,HC56,HE56,HG56,HI56,HK56,AC56,AA56,Y56,W56,S56,Q56,O56,M56,K56,I56,G56,E56)</f>
        <v>#REF!</v>
      </c>
      <c r="HP56" s="62">
        <f>SUM(AF56,AH56,AJ56,AL56,AN56,AP56,AR56,AT56,AX56,AZ56,BB56,BD56,BF56,BH56,BJ56,BL56,BN56,BP56,BR56,BT56,BX56,BZ56,CB56,CD56,CF56,CH56,CJ56,CL56,CN56,CP56,CR56,CT56,CX56,CZ56,DB56,DD56,DF56,DH56,DJ56,DL56,DN56,DP56,DR56,DT56,DX56,DZ56,EB56,ED56,EF56,EH56,EJ56,EL56,EN56,EP56,ER56,ET56,EX56,EZ56,FB56,FD56,FF56,FH56,FJ56,FL56,FN56,FP56,FR56,FT56,FX56,FZ56,GB56,GD56,GF56,GH56,GJ56,GL56,GN56,GP56,GR56,GT56,GX56,GZ56,HB56,HD56,HF56,HH56,HJ56,HL56,AD56,AB56,Z56,X56,T56,R56,P56,N56,L56,J56,H56,F56)</f>
        <v>126.09000000000013</v>
      </c>
      <c r="HQ56" s="180">
        <f t="shared" si="291"/>
        <v>199.62168376759996</v>
      </c>
      <c r="HT56" s="40" t="s">
        <v>91</v>
      </c>
      <c r="HU56" s="41" t="s">
        <v>92</v>
      </c>
      <c r="HV56" s="42">
        <v>40</v>
      </c>
      <c r="HW56" s="42">
        <f t="shared" si="259"/>
        <v>36</v>
      </c>
      <c r="HX56" s="43">
        <v>72000</v>
      </c>
      <c r="HY56" s="42">
        <f t="shared" si="258"/>
        <v>64800</v>
      </c>
    </row>
    <row r="57" spans="1:233">
      <c r="A57" s="19"/>
      <c r="B57" s="9" t="s">
        <v>5</v>
      </c>
      <c r="C57" s="44">
        <f t="shared" ref="C57:BN57" si="293">SUM(C54:C56)</f>
        <v>952.548</v>
      </c>
      <c r="D57" s="44">
        <f t="shared" si="293"/>
        <v>1.1876625128122136</v>
      </c>
      <c r="E57" s="44">
        <f t="shared" si="293"/>
        <v>10</v>
      </c>
      <c r="F57" s="44">
        <f t="shared" si="293"/>
        <v>0.54</v>
      </c>
      <c r="G57" s="44">
        <f t="shared" si="293"/>
        <v>10</v>
      </c>
      <c r="H57" s="44">
        <f t="shared" si="293"/>
        <v>0.54</v>
      </c>
      <c r="I57" s="44">
        <f t="shared" si="293"/>
        <v>10</v>
      </c>
      <c r="J57" s="44">
        <f t="shared" si="293"/>
        <v>0.54</v>
      </c>
      <c r="K57" s="44">
        <f t="shared" si="293"/>
        <v>20</v>
      </c>
      <c r="L57" s="44">
        <f t="shared" si="293"/>
        <v>1.08</v>
      </c>
      <c r="M57" s="44">
        <f t="shared" si="293"/>
        <v>20</v>
      </c>
      <c r="N57" s="44">
        <f t="shared" si="293"/>
        <v>1.08</v>
      </c>
      <c r="O57" s="44">
        <f t="shared" si="293"/>
        <v>20</v>
      </c>
      <c r="P57" s="44">
        <f t="shared" si="293"/>
        <v>1.08</v>
      </c>
      <c r="Q57" s="44">
        <f t="shared" si="293"/>
        <v>20</v>
      </c>
      <c r="R57" s="44">
        <f t="shared" si="293"/>
        <v>1.08</v>
      </c>
      <c r="S57" s="44">
        <f t="shared" si="293"/>
        <v>20</v>
      </c>
      <c r="T57" s="44">
        <f t="shared" si="293"/>
        <v>1.08</v>
      </c>
      <c r="U57" s="44">
        <f t="shared" si="293"/>
        <v>131.6250218481955</v>
      </c>
      <c r="V57" s="44">
        <f t="shared" si="293"/>
        <v>1.1427577277876679</v>
      </c>
      <c r="W57" s="44">
        <f t="shared" si="293"/>
        <v>135.6</v>
      </c>
      <c r="X57" s="44">
        <f t="shared" si="293"/>
        <v>8.9380799999999994</v>
      </c>
      <c r="Y57" s="44">
        <f t="shared" si="293"/>
        <v>135.6</v>
      </c>
      <c r="Z57" s="44">
        <f t="shared" si="293"/>
        <v>8.9380799999999994</v>
      </c>
      <c r="AA57" s="44">
        <f t="shared" si="293"/>
        <v>135.6</v>
      </c>
      <c r="AB57" s="44">
        <f t="shared" si="293"/>
        <v>8.9380799999999994</v>
      </c>
      <c r="AC57" s="44">
        <f t="shared" si="293"/>
        <v>135.6</v>
      </c>
      <c r="AD57" s="44">
        <f t="shared" si="293"/>
        <v>8.9380799999999994</v>
      </c>
      <c r="AE57" s="44">
        <f t="shared" si="293"/>
        <v>135.6</v>
      </c>
      <c r="AF57" s="44">
        <f t="shared" si="293"/>
        <v>8.9380799999999994</v>
      </c>
      <c r="AG57" s="44">
        <f t="shared" si="293"/>
        <v>135.6</v>
      </c>
      <c r="AH57" s="44">
        <f t="shared" si="293"/>
        <v>8.9380799999999994</v>
      </c>
      <c r="AI57" s="44">
        <f t="shared" si="293"/>
        <v>175.2</v>
      </c>
      <c r="AJ57" s="44">
        <f t="shared" si="293"/>
        <v>11.682360000000003</v>
      </c>
      <c r="AK57" s="44">
        <f t="shared" si="293"/>
        <v>175.2</v>
      </c>
      <c r="AL57" s="44">
        <f t="shared" si="293"/>
        <v>11.682360000000003</v>
      </c>
      <c r="AM57" s="44">
        <f t="shared" si="293"/>
        <v>175.2</v>
      </c>
      <c r="AN57" s="44">
        <f t="shared" si="293"/>
        <v>11.682360000000003</v>
      </c>
      <c r="AO57" s="44">
        <f t="shared" si="293"/>
        <v>175.2</v>
      </c>
      <c r="AP57" s="44">
        <f t="shared" si="293"/>
        <v>11.682360000000003</v>
      </c>
      <c r="AQ57" s="44">
        <f t="shared" si="293"/>
        <v>175.2</v>
      </c>
      <c r="AR57" s="44">
        <f t="shared" si="293"/>
        <v>11.682360000000003</v>
      </c>
      <c r="AS57" s="44">
        <f t="shared" si="293"/>
        <v>175.2</v>
      </c>
      <c r="AT57" s="44">
        <f t="shared" si="293"/>
        <v>11.682360000000003</v>
      </c>
      <c r="AU57" s="44">
        <f t="shared" si="293"/>
        <v>131.53159896423369</v>
      </c>
      <c r="AV57" s="44">
        <f t="shared" si="293"/>
        <v>0.84275772778766789</v>
      </c>
      <c r="AW57" s="44">
        <f t="shared" si="293"/>
        <v>175.2</v>
      </c>
      <c r="AX57" s="44">
        <f t="shared" si="293"/>
        <v>11.682360000000003</v>
      </c>
      <c r="AY57" s="44">
        <f t="shared" si="293"/>
        <v>175.2</v>
      </c>
      <c r="AZ57" s="44">
        <f t="shared" si="293"/>
        <v>11.682360000000003</v>
      </c>
      <c r="BA57" s="44">
        <f t="shared" si="293"/>
        <v>175.2</v>
      </c>
      <c r="BB57" s="44">
        <f t="shared" si="293"/>
        <v>11.682360000000003</v>
      </c>
      <c r="BC57" s="44">
        <f t="shared" si="293"/>
        <v>175.2</v>
      </c>
      <c r="BD57" s="44">
        <f t="shared" si="293"/>
        <v>11.682360000000003</v>
      </c>
      <c r="BE57" s="44">
        <f t="shared" si="293"/>
        <v>175.2</v>
      </c>
      <c r="BF57" s="44">
        <f t="shared" si="293"/>
        <v>11.682360000000003</v>
      </c>
      <c r="BG57" s="44">
        <f t="shared" si="293"/>
        <v>175.2</v>
      </c>
      <c r="BH57" s="44">
        <f t="shared" si="293"/>
        <v>11.682360000000003</v>
      </c>
      <c r="BI57" s="44">
        <f t="shared" si="293"/>
        <v>175.2</v>
      </c>
      <c r="BJ57" s="44">
        <f t="shared" si="293"/>
        <v>11.682360000000003</v>
      </c>
      <c r="BK57" s="44">
        <f t="shared" si="293"/>
        <v>175.2</v>
      </c>
      <c r="BL57" s="44">
        <f t="shared" si="293"/>
        <v>11.682360000000003</v>
      </c>
      <c r="BM57" s="44">
        <f t="shared" si="293"/>
        <v>175.2</v>
      </c>
      <c r="BN57" s="44">
        <f t="shared" si="293"/>
        <v>11.682360000000003</v>
      </c>
      <c r="BO57" s="44">
        <f t="shared" ref="BO57:DZ57" si="294">SUM(BO54:BO56)</f>
        <v>175.2</v>
      </c>
      <c r="BP57" s="44">
        <f t="shared" si="294"/>
        <v>11.682360000000003</v>
      </c>
      <c r="BQ57" s="44">
        <f t="shared" si="294"/>
        <v>175.2</v>
      </c>
      <c r="BR57" s="44">
        <f t="shared" si="294"/>
        <v>11.682360000000003</v>
      </c>
      <c r="BS57" s="44">
        <f t="shared" si="294"/>
        <v>175.2</v>
      </c>
      <c r="BT57" s="44">
        <f t="shared" si="294"/>
        <v>11.682360000000003</v>
      </c>
      <c r="BU57" s="44">
        <f t="shared" si="294"/>
        <v>102.3715989642337</v>
      </c>
      <c r="BV57" s="44">
        <f t="shared" si="294"/>
        <v>0.84275772778766789</v>
      </c>
      <c r="BW57" s="44">
        <f t="shared" si="294"/>
        <v>175.2</v>
      </c>
      <c r="BX57" s="44">
        <f t="shared" si="294"/>
        <v>11.682360000000003</v>
      </c>
      <c r="BY57" s="44">
        <f t="shared" si="294"/>
        <v>175.2</v>
      </c>
      <c r="BZ57" s="44">
        <f t="shared" si="294"/>
        <v>11.682360000000003</v>
      </c>
      <c r="CA57" s="44">
        <f t="shared" si="294"/>
        <v>175.2</v>
      </c>
      <c r="CB57" s="44">
        <f t="shared" si="294"/>
        <v>11.682360000000003</v>
      </c>
      <c r="CC57" s="44">
        <f t="shared" si="294"/>
        <v>175.2</v>
      </c>
      <c r="CD57" s="44">
        <f t="shared" si="294"/>
        <v>11.682360000000003</v>
      </c>
      <c r="CE57" s="44">
        <f t="shared" si="294"/>
        <v>175.2</v>
      </c>
      <c r="CF57" s="44">
        <f t="shared" si="294"/>
        <v>11.682360000000003</v>
      </c>
      <c r="CG57" s="44">
        <f t="shared" si="294"/>
        <v>175.2</v>
      </c>
      <c r="CH57" s="44">
        <f t="shared" si="294"/>
        <v>11.682360000000003</v>
      </c>
      <c r="CI57" s="44">
        <f t="shared" si="294"/>
        <v>175.2</v>
      </c>
      <c r="CJ57" s="44" t="e">
        <f t="shared" si="294"/>
        <v>#REF!</v>
      </c>
      <c r="CK57" s="44">
        <f t="shared" si="294"/>
        <v>175.2</v>
      </c>
      <c r="CL57" s="44">
        <f t="shared" si="294"/>
        <v>11.682360000000003</v>
      </c>
      <c r="CM57" s="44">
        <f t="shared" si="294"/>
        <v>175.2</v>
      </c>
      <c r="CN57" s="44">
        <f t="shared" si="294"/>
        <v>11.682360000000003</v>
      </c>
      <c r="CO57" s="44">
        <f t="shared" si="294"/>
        <v>175.2</v>
      </c>
      <c r="CP57" s="44">
        <f t="shared" si="294"/>
        <v>11.682360000000003</v>
      </c>
      <c r="CQ57" s="44">
        <f t="shared" si="294"/>
        <v>175.2</v>
      </c>
      <c r="CR57" s="44">
        <f t="shared" si="294"/>
        <v>11.682360000000003</v>
      </c>
      <c r="CS57" s="44">
        <f t="shared" si="294"/>
        <v>175.2</v>
      </c>
      <c r="CT57" s="44">
        <f t="shared" si="294"/>
        <v>11.682360000000003</v>
      </c>
      <c r="CU57" s="44">
        <f t="shared" si="294"/>
        <v>102.3715989642337</v>
      </c>
      <c r="CV57" s="44">
        <f t="shared" si="294"/>
        <v>0.84275772778766789</v>
      </c>
      <c r="CW57" s="44">
        <f t="shared" si="294"/>
        <v>175.2</v>
      </c>
      <c r="CX57" s="44">
        <f t="shared" si="294"/>
        <v>11.682360000000003</v>
      </c>
      <c r="CY57" s="44">
        <f t="shared" si="294"/>
        <v>175.2</v>
      </c>
      <c r="CZ57" s="44">
        <f t="shared" si="294"/>
        <v>11.682360000000003</v>
      </c>
      <c r="DA57" s="44">
        <f t="shared" si="294"/>
        <v>175.2</v>
      </c>
      <c r="DB57" s="44">
        <f t="shared" si="294"/>
        <v>11.682360000000003</v>
      </c>
      <c r="DC57" s="44">
        <f t="shared" si="294"/>
        <v>175.2</v>
      </c>
      <c r="DD57" s="44">
        <f t="shared" si="294"/>
        <v>11.682360000000003</v>
      </c>
      <c r="DE57" s="44">
        <f t="shared" si="294"/>
        <v>175.2</v>
      </c>
      <c r="DF57" s="44">
        <f t="shared" si="294"/>
        <v>11.682360000000003</v>
      </c>
      <c r="DG57" s="44">
        <f t="shared" si="294"/>
        <v>175.2</v>
      </c>
      <c r="DH57" s="44">
        <f t="shared" si="294"/>
        <v>11.682360000000003</v>
      </c>
      <c r="DI57" s="44">
        <f t="shared" si="294"/>
        <v>175.2</v>
      </c>
      <c r="DJ57" s="44">
        <f t="shared" si="294"/>
        <v>11.682360000000003</v>
      </c>
      <c r="DK57" s="44">
        <f t="shared" si="294"/>
        <v>175.2</v>
      </c>
      <c r="DL57" s="44">
        <f t="shared" si="294"/>
        <v>11.682360000000003</v>
      </c>
      <c r="DM57" s="44">
        <f t="shared" si="294"/>
        <v>175.2</v>
      </c>
      <c r="DN57" s="44">
        <f t="shared" si="294"/>
        <v>11.682360000000003</v>
      </c>
      <c r="DO57" s="44">
        <f t="shared" si="294"/>
        <v>175.2</v>
      </c>
      <c r="DP57" s="44">
        <f t="shared" si="294"/>
        <v>11.682360000000003</v>
      </c>
      <c r="DQ57" s="44">
        <f t="shared" si="294"/>
        <v>175.2</v>
      </c>
      <c r="DR57" s="44">
        <f t="shared" si="294"/>
        <v>11.682360000000003</v>
      </c>
      <c r="DS57" s="44">
        <f t="shared" si="294"/>
        <v>175.2</v>
      </c>
      <c r="DT57" s="44">
        <f t="shared" si="294"/>
        <v>11.682360000000003</v>
      </c>
      <c r="DU57" s="44">
        <f t="shared" si="294"/>
        <v>102.3715989642337</v>
      </c>
      <c r="DV57" s="44">
        <f t="shared" si="294"/>
        <v>0.8</v>
      </c>
      <c r="DW57" s="44">
        <f t="shared" si="294"/>
        <v>160.19999999999999</v>
      </c>
      <c r="DX57" s="44">
        <f t="shared" si="294"/>
        <v>10.872360000000002</v>
      </c>
      <c r="DY57" s="44">
        <f t="shared" si="294"/>
        <v>160.19999999999999</v>
      </c>
      <c r="DZ57" s="44">
        <f t="shared" si="294"/>
        <v>10.872360000000002</v>
      </c>
      <c r="EA57" s="44">
        <f t="shared" ref="EA57:GL57" si="295">SUM(EA54:EA56)</f>
        <v>160.19999999999999</v>
      </c>
      <c r="EB57" s="44">
        <f t="shared" si="295"/>
        <v>10.872360000000002</v>
      </c>
      <c r="EC57" s="44">
        <f t="shared" si="295"/>
        <v>160.19999999999999</v>
      </c>
      <c r="ED57" s="44">
        <f t="shared" si="295"/>
        <v>10.872360000000002</v>
      </c>
      <c r="EE57" s="44">
        <f t="shared" si="295"/>
        <v>160.19999999999999</v>
      </c>
      <c r="EF57" s="44">
        <f t="shared" si="295"/>
        <v>10.872360000000002</v>
      </c>
      <c r="EG57" s="44">
        <f t="shared" si="295"/>
        <v>160.19999999999999</v>
      </c>
      <c r="EH57" s="44">
        <f t="shared" si="295"/>
        <v>10.872360000000002</v>
      </c>
      <c r="EI57" s="44">
        <f t="shared" si="295"/>
        <v>160.19999999999999</v>
      </c>
      <c r="EJ57" s="44">
        <f t="shared" si="295"/>
        <v>10.872360000000002</v>
      </c>
      <c r="EK57" s="44">
        <f t="shared" si="295"/>
        <v>160.19999999999999</v>
      </c>
      <c r="EL57" s="44">
        <f t="shared" si="295"/>
        <v>10.872360000000002</v>
      </c>
      <c r="EM57" s="44">
        <f t="shared" si="295"/>
        <v>160.19999999999999</v>
      </c>
      <c r="EN57" s="44">
        <f t="shared" si="295"/>
        <v>10.872360000000002</v>
      </c>
      <c r="EO57" s="44">
        <f t="shared" si="295"/>
        <v>160.19999999999999</v>
      </c>
      <c r="EP57" s="44">
        <f t="shared" si="295"/>
        <v>10.872360000000002</v>
      </c>
      <c r="EQ57" s="44">
        <f t="shared" si="295"/>
        <v>175.2</v>
      </c>
      <c r="ER57" s="44">
        <f t="shared" si="295"/>
        <v>11.682360000000003</v>
      </c>
      <c r="ES57" s="44">
        <f t="shared" si="295"/>
        <v>160.19999999999999</v>
      </c>
      <c r="ET57" s="44">
        <f t="shared" si="295"/>
        <v>10.872360000000002</v>
      </c>
      <c r="EU57" s="44">
        <f t="shared" si="295"/>
        <v>97.038000000000011</v>
      </c>
      <c r="EV57" s="44">
        <f t="shared" si="295"/>
        <v>0.8</v>
      </c>
      <c r="EW57" s="44">
        <f t="shared" si="295"/>
        <v>136</v>
      </c>
      <c r="EX57" s="44">
        <f t="shared" si="295"/>
        <v>8.9658000000000015</v>
      </c>
      <c r="EY57" s="44">
        <f t="shared" si="295"/>
        <v>136</v>
      </c>
      <c r="EZ57" s="44">
        <f t="shared" si="295"/>
        <v>8.9658000000000015</v>
      </c>
      <c r="FA57" s="44">
        <f t="shared" si="295"/>
        <v>136</v>
      </c>
      <c r="FB57" s="44">
        <f t="shared" si="295"/>
        <v>8.9658000000000015</v>
      </c>
      <c r="FC57" s="44">
        <f t="shared" si="295"/>
        <v>136</v>
      </c>
      <c r="FD57" s="44">
        <f t="shared" si="295"/>
        <v>8.9658000000000015</v>
      </c>
      <c r="FE57" s="44">
        <f t="shared" si="295"/>
        <v>136</v>
      </c>
      <c r="FF57" s="44">
        <f t="shared" si="295"/>
        <v>8.9658000000000015</v>
      </c>
      <c r="FG57" s="44">
        <f t="shared" si="295"/>
        <v>136</v>
      </c>
      <c r="FH57" s="44">
        <f t="shared" si="295"/>
        <v>8.9658000000000015</v>
      </c>
      <c r="FI57" s="44">
        <f t="shared" si="295"/>
        <v>136</v>
      </c>
      <c r="FJ57" s="44">
        <f t="shared" si="295"/>
        <v>8.9658000000000015</v>
      </c>
      <c r="FK57" s="44">
        <f t="shared" si="295"/>
        <v>136</v>
      </c>
      <c r="FL57" s="44">
        <f t="shared" si="295"/>
        <v>8.9658000000000015</v>
      </c>
      <c r="FM57" s="44">
        <f t="shared" si="295"/>
        <v>136</v>
      </c>
      <c r="FN57" s="44">
        <f t="shared" si="295"/>
        <v>8.9658000000000015</v>
      </c>
      <c r="FO57" s="44">
        <f t="shared" si="295"/>
        <v>136</v>
      </c>
      <c r="FP57" s="44">
        <f t="shared" si="295"/>
        <v>8.9658000000000015</v>
      </c>
      <c r="FQ57" s="44">
        <f t="shared" si="295"/>
        <v>136</v>
      </c>
      <c r="FR57" s="44">
        <f t="shared" si="295"/>
        <v>8.9658000000000015</v>
      </c>
      <c r="FS57" s="44">
        <f t="shared" si="295"/>
        <v>136</v>
      </c>
      <c r="FT57" s="44">
        <f t="shared" si="295"/>
        <v>8.9658000000000015</v>
      </c>
      <c r="FU57" s="44">
        <f t="shared" si="295"/>
        <v>97.038000000000011</v>
      </c>
      <c r="FV57" s="44">
        <f t="shared" si="295"/>
        <v>0.39737821653989319</v>
      </c>
      <c r="FW57" s="44">
        <f t="shared" si="295"/>
        <v>142.19999999999999</v>
      </c>
      <c r="FX57" s="44">
        <f t="shared" si="295"/>
        <v>9.3954599999999999</v>
      </c>
      <c r="FY57" s="44">
        <f t="shared" si="295"/>
        <v>142.19999999999999</v>
      </c>
      <c r="FZ57" s="44">
        <f t="shared" si="295"/>
        <v>9.3954599999999999</v>
      </c>
      <c r="GA57" s="44">
        <f t="shared" si="295"/>
        <v>142.19999999999999</v>
      </c>
      <c r="GB57" s="44">
        <f t="shared" si="295"/>
        <v>9.3954599999999999</v>
      </c>
      <c r="GC57" s="44">
        <f t="shared" si="295"/>
        <v>142.19999999999999</v>
      </c>
      <c r="GD57" s="44">
        <f t="shared" si="295"/>
        <v>9.3954599999999999</v>
      </c>
      <c r="GE57" s="44">
        <f t="shared" si="295"/>
        <v>142.19999999999999</v>
      </c>
      <c r="GF57" s="44">
        <f t="shared" si="295"/>
        <v>9.3954599999999999</v>
      </c>
      <c r="GG57" s="44">
        <f t="shared" si="295"/>
        <v>142.19999999999999</v>
      </c>
      <c r="GH57" s="44">
        <f t="shared" si="295"/>
        <v>9.3954599999999999</v>
      </c>
      <c r="GI57" s="44">
        <f t="shared" si="295"/>
        <v>142.19999999999999</v>
      </c>
      <c r="GJ57" s="44">
        <f t="shared" si="295"/>
        <v>9.3954599999999999</v>
      </c>
      <c r="GK57" s="44">
        <f t="shared" si="295"/>
        <v>0</v>
      </c>
      <c r="GL57" s="44">
        <f t="shared" si="295"/>
        <v>0</v>
      </c>
      <c r="GM57" s="44">
        <f t="shared" ref="GM57:HM57" si="296">SUM(GM54:GM56)</f>
        <v>0</v>
      </c>
      <c r="GN57" s="44">
        <f t="shared" si="296"/>
        <v>0</v>
      </c>
      <c r="GO57" s="44">
        <f t="shared" si="296"/>
        <v>0</v>
      </c>
      <c r="GP57" s="44">
        <f t="shared" si="296"/>
        <v>0</v>
      </c>
      <c r="GQ57" s="44">
        <f t="shared" si="296"/>
        <v>0</v>
      </c>
      <c r="GR57" s="44">
        <f t="shared" si="296"/>
        <v>0</v>
      </c>
      <c r="GS57" s="44">
        <f t="shared" si="296"/>
        <v>0</v>
      </c>
      <c r="GT57" s="44">
        <f t="shared" si="296"/>
        <v>0</v>
      </c>
      <c r="GU57" s="44">
        <f t="shared" si="296"/>
        <v>46.81495873118628</v>
      </c>
      <c r="GV57" s="44">
        <f t="shared" si="296"/>
        <v>0</v>
      </c>
      <c r="GW57" s="44">
        <f t="shared" si="296"/>
        <v>0</v>
      </c>
      <c r="GX57" s="44">
        <f t="shared" si="296"/>
        <v>0</v>
      </c>
      <c r="GY57" s="44">
        <f t="shared" si="296"/>
        <v>0</v>
      </c>
      <c r="GZ57" s="44">
        <f t="shared" si="296"/>
        <v>0</v>
      </c>
      <c r="HA57" s="44">
        <f t="shared" si="296"/>
        <v>0</v>
      </c>
      <c r="HB57" s="44">
        <f t="shared" si="296"/>
        <v>0</v>
      </c>
      <c r="HC57" s="44">
        <f t="shared" si="296"/>
        <v>0</v>
      </c>
      <c r="HD57" s="44">
        <f t="shared" si="296"/>
        <v>0</v>
      </c>
      <c r="HE57" s="44">
        <f t="shared" si="296"/>
        <v>0</v>
      </c>
      <c r="HF57" s="44">
        <f t="shared" si="296"/>
        <v>0</v>
      </c>
      <c r="HG57" s="44">
        <f t="shared" si="296"/>
        <v>0</v>
      </c>
      <c r="HH57" s="44">
        <f t="shared" si="296"/>
        <v>0</v>
      </c>
      <c r="HI57" s="44">
        <f t="shared" si="296"/>
        <v>0</v>
      </c>
      <c r="HJ57" s="44">
        <f t="shared" si="296"/>
        <v>0</v>
      </c>
      <c r="HK57" s="44">
        <f t="shared" si="296"/>
        <v>0</v>
      </c>
      <c r="HL57" s="44">
        <f t="shared" si="296"/>
        <v>0</v>
      </c>
      <c r="HM57" s="44">
        <f t="shared" si="296"/>
        <v>0</v>
      </c>
      <c r="HN57" s="57">
        <f>SUM(GV57,FV57,EV57,DV57,CV57,BV57,AV57,V57,D57)</f>
        <v>6.8560716405027788</v>
      </c>
      <c r="HO57" s="62"/>
      <c r="HP57" s="62"/>
      <c r="HQ57" s="44">
        <f>SUM(HQ54:HQ56)</f>
        <v>811.16237643631655</v>
      </c>
    </row>
    <row r="58" spans="1:233">
      <c r="A58" s="19"/>
      <c r="B58" s="9" t="s">
        <v>95</v>
      </c>
      <c r="C58" s="9"/>
      <c r="D58" s="57">
        <f>D57</f>
        <v>1.1876625128122136</v>
      </c>
      <c r="E58" s="57">
        <f>E57</f>
        <v>10</v>
      </c>
      <c r="F58" s="57">
        <f>F57</f>
        <v>0.54</v>
      </c>
      <c r="G58" s="57">
        <f t="shared" ref="G58:AD58" si="297">E58+G57</f>
        <v>20</v>
      </c>
      <c r="H58" s="57">
        <f t="shared" si="297"/>
        <v>1.08</v>
      </c>
      <c r="I58" s="57">
        <f t="shared" si="297"/>
        <v>30</v>
      </c>
      <c r="J58" s="57">
        <f t="shared" si="297"/>
        <v>1.62</v>
      </c>
      <c r="K58" s="57">
        <f t="shared" si="297"/>
        <v>50</v>
      </c>
      <c r="L58" s="57">
        <f t="shared" si="297"/>
        <v>2.7</v>
      </c>
      <c r="M58" s="57">
        <f t="shared" si="297"/>
        <v>70</v>
      </c>
      <c r="N58" s="57">
        <f t="shared" si="297"/>
        <v>3.7800000000000002</v>
      </c>
      <c r="O58" s="57">
        <f t="shared" si="297"/>
        <v>90</v>
      </c>
      <c r="P58" s="57">
        <f t="shared" si="297"/>
        <v>4.8600000000000003</v>
      </c>
      <c r="Q58" s="57">
        <f t="shared" si="297"/>
        <v>110</v>
      </c>
      <c r="R58" s="57">
        <f t="shared" si="297"/>
        <v>5.94</v>
      </c>
      <c r="S58" s="57">
        <f t="shared" si="297"/>
        <v>130</v>
      </c>
      <c r="T58" s="57">
        <f t="shared" si="297"/>
        <v>7.0200000000000005</v>
      </c>
      <c r="U58" s="57"/>
      <c r="V58" s="57">
        <f>V57+D58</f>
        <v>2.3304202405998815</v>
      </c>
      <c r="W58" s="57">
        <f>S58+W57</f>
        <v>265.60000000000002</v>
      </c>
      <c r="X58" s="57">
        <f>T58+X57</f>
        <v>15.958079999999999</v>
      </c>
      <c r="Y58" s="57">
        <f t="shared" si="297"/>
        <v>401.20000000000005</v>
      </c>
      <c r="Z58" s="57">
        <f t="shared" si="297"/>
        <v>24.896159999999998</v>
      </c>
      <c r="AA58" s="57">
        <f t="shared" si="297"/>
        <v>536.80000000000007</v>
      </c>
      <c r="AB58" s="57">
        <f t="shared" si="297"/>
        <v>33.834239999999994</v>
      </c>
      <c r="AC58" s="57">
        <f t="shared" si="297"/>
        <v>672.40000000000009</v>
      </c>
      <c r="AD58" s="57">
        <f t="shared" si="297"/>
        <v>42.772319999999993</v>
      </c>
      <c r="AE58" s="9">
        <f>AE57</f>
        <v>135.6</v>
      </c>
      <c r="AF58" s="57">
        <f>AD58+AF57</f>
        <v>51.710399999999993</v>
      </c>
      <c r="AG58" s="9">
        <f t="shared" ref="AG58:CR58" si="298">AE58+AG57</f>
        <v>271.2</v>
      </c>
      <c r="AH58" s="75">
        <f t="shared" si="298"/>
        <v>60.648479999999992</v>
      </c>
      <c r="AI58" s="69">
        <f t="shared" si="298"/>
        <v>446.4</v>
      </c>
      <c r="AJ58" s="9">
        <f t="shared" si="298"/>
        <v>72.330839999999995</v>
      </c>
      <c r="AK58" s="9">
        <f t="shared" si="298"/>
        <v>621.59999999999991</v>
      </c>
      <c r="AL58" s="9">
        <f t="shared" si="298"/>
        <v>84.013199999999998</v>
      </c>
      <c r="AM58" s="9">
        <f t="shared" si="298"/>
        <v>796.8</v>
      </c>
      <c r="AN58" s="9">
        <f t="shared" si="298"/>
        <v>95.69556</v>
      </c>
      <c r="AO58" s="9">
        <f t="shared" si="298"/>
        <v>972</v>
      </c>
      <c r="AP58" s="9">
        <f t="shared" si="298"/>
        <v>107.37792</v>
      </c>
      <c r="AQ58" s="9">
        <f t="shared" si="298"/>
        <v>1147.2</v>
      </c>
      <c r="AR58" s="9">
        <f t="shared" si="298"/>
        <v>119.06028000000001</v>
      </c>
      <c r="AS58" s="9">
        <f t="shared" si="298"/>
        <v>1322.4</v>
      </c>
      <c r="AT58" s="9">
        <f t="shared" si="298"/>
        <v>130.74263999999999</v>
      </c>
      <c r="AU58" s="9"/>
      <c r="AV58" s="57">
        <f>AV57+V58</f>
        <v>3.1731779683875496</v>
      </c>
      <c r="AW58" s="9">
        <f>AS58+AW57</f>
        <v>1497.6000000000001</v>
      </c>
      <c r="AX58" s="9">
        <f>AT58+AX57</f>
        <v>142.42500000000001</v>
      </c>
      <c r="AY58" s="9">
        <f t="shared" si="298"/>
        <v>1672.8000000000002</v>
      </c>
      <c r="AZ58" s="9">
        <f t="shared" si="298"/>
        <v>154.10736000000003</v>
      </c>
      <c r="BA58" s="9">
        <f t="shared" si="298"/>
        <v>1848.0000000000002</v>
      </c>
      <c r="BB58" s="9">
        <f t="shared" si="298"/>
        <v>165.78972000000005</v>
      </c>
      <c r="BC58" s="9">
        <f t="shared" si="298"/>
        <v>2023.2000000000003</v>
      </c>
      <c r="BD58" s="9">
        <f t="shared" si="298"/>
        <v>177.47208000000006</v>
      </c>
      <c r="BE58" s="9">
        <f t="shared" si="298"/>
        <v>2198.4</v>
      </c>
      <c r="BF58" s="9">
        <f t="shared" si="298"/>
        <v>189.15444000000008</v>
      </c>
      <c r="BG58" s="9">
        <f t="shared" si="298"/>
        <v>2373.6</v>
      </c>
      <c r="BH58" s="9">
        <f t="shared" si="298"/>
        <v>200.8368000000001</v>
      </c>
      <c r="BI58" s="69">
        <f t="shared" si="298"/>
        <v>2548.7999999999997</v>
      </c>
      <c r="BJ58" s="9">
        <f t="shared" si="298"/>
        <v>212.51916000000011</v>
      </c>
      <c r="BK58" s="9">
        <f t="shared" si="298"/>
        <v>2723.9999999999995</v>
      </c>
      <c r="BL58" s="9">
        <f t="shared" si="298"/>
        <v>224.20152000000013</v>
      </c>
      <c r="BM58" s="9">
        <f t="shared" si="298"/>
        <v>2899.1999999999994</v>
      </c>
      <c r="BN58" s="9">
        <f t="shared" si="298"/>
        <v>235.88388000000015</v>
      </c>
      <c r="BO58" s="9">
        <f t="shared" si="298"/>
        <v>3074.3999999999992</v>
      </c>
      <c r="BP58" s="9">
        <f t="shared" si="298"/>
        <v>247.56624000000016</v>
      </c>
      <c r="BQ58" s="9">
        <f t="shared" si="298"/>
        <v>3249.599999999999</v>
      </c>
      <c r="BR58" s="9">
        <f t="shared" si="298"/>
        <v>259.24860000000018</v>
      </c>
      <c r="BS58" s="9">
        <f t="shared" si="298"/>
        <v>3424.7999999999988</v>
      </c>
      <c r="BT58" s="9">
        <f t="shared" si="298"/>
        <v>270.9309600000002</v>
      </c>
      <c r="BU58" s="9"/>
      <c r="BV58" s="57">
        <f>BV57+AV58</f>
        <v>4.0159356961752177</v>
      </c>
      <c r="BW58" s="9">
        <f>BS58+BW57</f>
        <v>3599.9999999999986</v>
      </c>
      <c r="BX58" s="9">
        <f>BT58+BX57</f>
        <v>282.61332000000021</v>
      </c>
      <c r="BY58" s="9">
        <f t="shared" si="298"/>
        <v>3775.1999999999985</v>
      </c>
      <c r="BZ58" s="9">
        <f t="shared" si="298"/>
        <v>294.29568000000023</v>
      </c>
      <c r="CA58" s="9">
        <f t="shared" si="298"/>
        <v>3950.3999999999983</v>
      </c>
      <c r="CB58" s="9">
        <f t="shared" si="298"/>
        <v>305.97804000000025</v>
      </c>
      <c r="CC58" s="9">
        <f t="shared" si="298"/>
        <v>4125.5999999999985</v>
      </c>
      <c r="CD58" s="9">
        <f t="shared" si="298"/>
        <v>317.66040000000027</v>
      </c>
      <c r="CE58" s="9">
        <f t="shared" si="298"/>
        <v>4300.7999999999984</v>
      </c>
      <c r="CF58" s="9">
        <f t="shared" si="298"/>
        <v>329.34276000000028</v>
      </c>
      <c r="CG58" s="9">
        <f t="shared" si="298"/>
        <v>4475.9999999999982</v>
      </c>
      <c r="CH58" s="9">
        <f t="shared" si="298"/>
        <v>341.0251200000003</v>
      </c>
      <c r="CI58" s="9">
        <f t="shared" si="298"/>
        <v>4651.199999999998</v>
      </c>
      <c r="CJ58" s="9" t="e">
        <f t="shared" si="298"/>
        <v>#REF!</v>
      </c>
      <c r="CK58" s="9">
        <f t="shared" si="298"/>
        <v>4826.3999999999978</v>
      </c>
      <c r="CL58" s="9" t="e">
        <f t="shared" si="298"/>
        <v>#REF!</v>
      </c>
      <c r="CM58" s="9">
        <f t="shared" si="298"/>
        <v>5001.5999999999976</v>
      </c>
      <c r="CN58" s="9" t="e">
        <f t="shared" si="298"/>
        <v>#REF!</v>
      </c>
      <c r="CO58" s="9">
        <f t="shared" si="298"/>
        <v>5176.7999999999975</v>
      </c>
      <c r="CP58" s="9" t="e">
        <f t="shared" si="298"/>
        <v>#REF!</v>
      </c>
      <c r="CQ58" s="9">
        <f t="shared" si="298"/>
        <v>5351.9999999999973</v>
      </c>
      <c r="CR58" s="9" t="e">
        <f t="shared" si="298"/>
        <v>#REF!</v>
      </c>
      <c r="CS58" s="9">
        <f t="shared" ref="CS58:CT58" si="299">CQ58+CS57</f>
        <v>5527.1999999999971</v>
      </c>
      <c r="CT58" s="9" t="e">
        <f t="shared" si="299"/>
        <v>#REF!</v>
      </c>
      <c r="CU58" s="9"/>
      <c r="CV58" s="57">
        <f>CV57+BV58</f>
        <v>4.8586934239628858</v>
      </c>
      <c r="CW58" s="9">
        <f>CS58+CW57</f>
        <v>5702.3999999999969</v>
      </c>
      <c r="CX58" s="9" t="e">
        <f>CT58+CX57</f>
        <v>#REF!</v>
      </c>
      <c r="CY58" s="9">
        <f t="shared" ref="CY58:FJ58" si="300">CW58+CY57</f>
        <v>5877.5999999999967</v>
      </c>
      <c r="CZ58" s="75" t="e">
        <f t="shared" si="300"/>
        <v>#REF!</v>
      </c>
      <c r="DA58" s="69">
        <f t="shared" si="300"/>
        <v>6052.7999999999965</v>
      </c>
      <c r="DB58" s="9" t="e">
        <f t="shared" si="300"/>
        <v>#REF!</v>
      </c>
      <c r="DC58" s="9">
        <f t="shared" si="300"/>
        <v>6227.9999999999964</v>
      </c>
      <c r="DD58" s="9" t="e">
        <f t="shared" si="300"/>
        <v>#REF!</v>
      </c>
      <c r="DE58" s="9">
        <f t="shared" si="300"/>
        <v>6403.1999999999962</v>
      </c>
      <c r="DF58" s="9" t="e">
        <f t="shared" si="300"/>
        <v>#REF!</v>
      </c>
      <c r="DG58" s="9">
        <f t="shared" si="300"/>
        <v>6578.399999999996</v>
      </c>
      <c r="DH58" s="9" t="e">
        <f t="shared" si="300"/>
        <v>#REF!</v>
      </c>
      <c r="DI58" s="9">
        <f t="shared" si="300"/>
        <v>6753.5999999999958</v>
      </c>
      <c r="DJ58" s="9" t="e">
        <f t="shared" si="300"/>
        <v>#REF!</v>
      </c>
      <c r="DK58" s="9">
        <f t="shared" si="300"/>
        <v>6928.7999999999956</v>
      </c>
      <c r="DL58" s="9" t="e">
        <f t="shared" si="300"/>
        <v>#REF!</v>
      </c>
      <c r="DM58" s="9">
        <f t="shared" si="300"/>
        <v>7103.9999999999955</v>
      </c>
      <c r="DN58" s="9" t="e">
        <f t="shared" si="300"/>
        <v>#REF!</v>
      </c>
      <c r="DO58" s="9">
        <f t="shared" si="300"/>
        <v>7279.1999999999953</v>
      </c>
      <c r="DP58" s="9" t="e">
        <f t="shared" si="300"/>
        <v>#REF!</v>
      </c>
      <c r="DQ58" s="9">
        <f t="shared" si="300"/>
        <v>7454.3999999999951</v>
      </c>
      <c r="DR58" s="9" t="e">
        <f t="shared" si="300"/>
        <v>#REF!</v>
      </c>
      <c r="DS58" s="9">
        <f t="shared" si="300"/>
        <v>7629.5999999999949</v>
      </c>
      <c r="DT58" s="9" t="e">
        <f t="shared" si="300"/>
        <v>#REF!</v>
      </c>
      <c r="DU58" s="9"/>
      <c r="DV58" s="57">
        <f>DV57+CV58</f>
        <v>5.6586934239628857</v>
      </c>
      <c r="DW58" s="9">
        <f>DS58+DW57</f>
        <v>7789.7999999999947</v>
      </c>
      <c r="DX58" s="9" t="e">
        <f>DT58+DX57</f>
        <v>#REF!</v>
      </c>
      <c r="DY58" s="9">
        <f t="shared" si="300"/>
        <v>7949.9999999999945</v>
      </c>
      <c r="DZ58" s="9" t="e">
        <f t="shared" si="300"/>
        <v>#REF!</v>
      </c>
      <c r="EA58" s="9">
        <f t="shared" si="300"/>
        <v>8110.1999999999944</v>
      </c>
      <c r="EB58" s="9" t="e">
        <f t="shared" si="300"/>
        <v>#REF!</v>
      </c>
      <c r="EC58" s="9">
        <f t="shared" si="300"/>
        <v>8270.3999999999942</v>
      </c>
      <c r="ED58" s="9" t="e">
        <f t="shared" si="300"/>
        <v>#REF!</v>
      </c>
      <c r="EE58" s="9">
        <f t="shared" si="300"/>
        <v>8430.5999999999949</v>
      </c>
      <c r="EF58" s="9" t="e">
        <f t="shared" si="300"/>
        <v>#REF!</v>
      </c>
      <c r="EG58" s="9">
        <f t="shared" si="300"/>
        <v>8590.7999999999956</v>
      </c>
      <c r="EH58" s="9" t="e">
        <f t="shared" si="300"/>
        <v>#REF!</v>
      </c>
      <c r="EI58" s="9">
        <f t="shared" si="300"/>
        <v>8750.9999999999964</v>
      </c>
      <c r="EJ58" s="9" t="e">
        <f t="shared" si="300"/>
        <v>#REF!</v>
      </c>
      <c r="EK58" s="9">
        <f t="shared" si="300"/>
        <v>8911.1999999999971</v>
      </c>
      <c r="EL58" s="9" t="e">
        <f t="shared" si="300"/>
        <v>#REF!</v>
      </c>
      <c r="EM58" s="9">
        <f t="shared" si="300"/>
        <v>9071.3999999999978</v>
      </c>
      <c r="EN58" s="9" t="e">
        <f t="shared" si="300"/>
        <v>#REF!</v>
      </c>
      <c r="EO58" s="9">
        <f t="shared" si="300"/>
        <v>9231.5999999999985</v>
      </c>
      <c r="EP58" s="9" t="e">
        <f t="shared" si="300"/>
        <v>#REF!</v>
      </c>
      <c r="EQ58" s="9">
        <f t="shared" si="300"/>
        <v>9406.7999999999993</v>
      </c>
      <c r="ER58" s="9" t="e">
        <f t="shared" si="300"/>
        <v>#REF!</v>
      </c>
      <c r="ES58" s="9">
        <f t="shared" si="300"/>
        <v>9567</v>
      </c>
      <c r="ET58" s="9" t="e">
        <f t="shared" si="300"/>
        <v>#REF!</v>
      </c>
      <c r="EU58" s="9"/>
      <c r="EV58" s="57">
        <f>EV57+DV58</f>
        <v>6.4586934239628855</v>
      </c>
      <c r="EW58" s="9">
        <f>ES58+EW57</f>
        <v>9703</v>
      </c>
      <c r="EX58" s="9" t="e">
        <f>ET58+EX57</f>
        <v>#REF!</v>
      </c>
      <c r="EY58" s="9">
        <f t="shared" si="300"/>
        <v>9839</v>
      </c>
      <c r="EZ58" s="9" t="e">
        <f t="shared" si="300"/>
        <v>#REF!</v>
      </c>
      <c r="FA58" s="9">
        <f t="shared" si="300"/>
        <v>9975</v>
      </c>
      <c r="FB58" s="9" t="e">
        <f t="shared" si="300"/>
        <v>#REF!</v>
      </c>
      <c r="FC58" s="9">
        <f t="shared" si="300"/>
        <v>10111</v>
      </c>
      <c r="FD58" s="9" t="e">
        <f t="shared" si="300"/>
        <v>#REF!</v>
      </c>
      <c r="FE58" s="9">
        <f t="shared" si="300"/>
        <v>10247</v>
      </c>
      <c r="FF58" s="9" t="e">
        <f t="shared" si="300"/>
        <v>#REF!</v>
      </c>
      <c r="FG58" s="9">
        <f t="shared" si="300"/>
        <v>10383</v>
      </c>
      <c r="FH58" s="9" t="e">
        <f t="shared" si="300"/>
        <v>#REF!</v>
      </c>
      <c r="FI58" s="9">
        <f t="shared" si="300"/>
        <v>10519</v>
      </c>
      <c r="FJ58" s="9" t="e">
        <f t="shared" si="300"/>
        <v>#REF!</v>
      </c>
      <c r="FK58" s="9">
        <f t="shared" ref="FK58:GT58" si="301">FI58+FK57</f>
        <v>10655</v>
      </c>
      <c r="FL58" s="9" t="e">
        <f t="shared" si="301"/>
        <v>#REF!</v>
      </c>
      <c r="FM58" s="9">
        <f t="shared" si="301"/>
        <v>10791</v>
      </c>
      <c r="FN58" s="9" t="e">
        <f t="shared" si="301"/>
        <v>#REF!</v>
      </c>
      <c r="FO58" s="9">
        <f t="shared" si="301"/>
        <v>10927</v>
      </c>
      <c r="FP58" s="9" t="e">
        <f t="shared" si="301"/>
        <v>#REF!</v>
      </c>
      <c r="FQ58" s="9">
        <f t="shared" si="301"/>
        <v>11063</v>
      </c>
      <c r="FR58" s="9" t="e">
        <f t="shared" si="301"/>
        <v>#REF!</v>
      </c>
      <c r="FS58" s="9">
        <f t="shared" si="301"/>
        <v>11199</v>
      </c>
      <c r="FT58" s="9" t="e">
        <f t="shared" si="301"/>
        <v>#REF!</v>
      </c>
      <c r="FU58" s="9"/>
      <c r="FV58" s="57">
        <f>FV57+EV58</f>
        <v>6.8560716405027788</v>
      </c>
      <c r="FW58" s="9">
        <f>FS58+FW57</f>
        <v>11341.2</v>
      </c>
      <c r="FX58" s="9" t="e">
        <f>FT58+FX57</f>
        <v>#REF!</v>
      </c>
      <c r="FY58" s="9">
        <f t="shared" si="301"/>
        <v>11483.400000000001</v>
      </c>
      <c r="FZ58" s="9" t="e">
        <f t="shared" si="301"/>
        <v>#REF!</v>
      </c>
      <c r="GA58" s="9">
        <f t="shared" si="301"/>
        <v>11625.600000000002</v>
      </c>
      <c r="GB58" s="75" t="e">
        <f t="shared" si="301"/>
        <v>#REF!</v>
      </c>
      <c r="GC58" s="69">
        <f t="shared" si="301"/>
        <v>11767.800000000003</v>
      </c>
      <c r="GD58" s="9" t="e">
        <f t="shared" si="301"/>
        <v>#REF!</v>
      </c>
      <c r="GE58" s="9">
        <f t="shared" si="301"/>
        <v>11910.000000000004</v>
      </c>
      <c r="GF58" s="9" t="e">
        <f t="shared" si="301"/>
        <v>#REF!</v>
      </c>
      <c r="GG58" s="9">
        <f t="shared" si="301"/>
        <v>12052.200000000004</v>
      </c>
      <c r="GH58" s="9" t="e">
        <f t="shared" si="301"/>
        <v>#REF!</v>
      </c>
      <c r="GI58" s="9">
        <f t="shared" si="301"/>
        <v>12194.400000000005</v>
      </c>
      <c r="GJ58" s="9" t="e">
        <f t="shared" si="301"/>
        <v>#REF!</v>
      </c>
      <c r="GK58" s="9">
        <f t="shared" si="301"/>
        <v>12194.400000000005</v>
      </c>
      <c r="GL58" s="9" t="e">
        <f t="shared" si="301"/>
        <v>#REF!</v>
      </c>
      <c r="GM58" s="9">
        <f t="shared" si="301"/>
        <v>12194.400000000005</v>
      </c>
      <c r="GN58" s="9" t="e">
        <f t="shared" si="301"/>
        <v>#REF!</v>
      </c>
      <c r="GO58" s="9">
        <f t="shared" si="301"/>
        <v>12194.400000000005</v>
      </c>
      <c r="GP58" s="9" t="e">
        <f t="shared" si="301"/>
        <v>#REF!</v>
      </c>
      <c r="GQ58" s="9">
        <f t="shared" si="301"/>
        <v>12194.400000000005</v>
      </c>
      <c r="GR58" s="9" t="e">
        <f t="shared" si="301"/>
        <v>#REF!</v>
      </c>
      <c r="GS58" s="9">
        <f t="shared" si="301"/>
        <v>12194.400000000005</v>
      </c>
      <c r="GT58" s="9" t="e">
        <f t="shared" si="301"/>
        <v>#REF!</v>
      </c>
      <c r="GU58" s="9"/>
      <c r="GV58" s="57">
        <f>GV57+FV58</f>
        <v>6.8560716405027788</v>
      </c>
      <c r="GW58" s="9">
        <f>GS58+GW57</f>
        <v>12194.400000000005</v>
      </c>
      <c r="GX58" s="9" t="e">
        <f>GT58+GX57</f>
        <v>#REF!</v>
      </c>
      <c r="GY58" s="9">
        <f t="shared" ref="GY58:HL58" si="302">GW58+GY57</f>
        <v>12194.400000000005</v>
      </c>
      <c r="GZ58" s="9" t="e">
        <f t="shared" si="302"/>
        <v>#REF!</v>
      </c>
      <c r="HA58" s="9">
        <f t="shared" si="302"/>
        <v>12194.400000000005</v>
      </c>
      <c r="HB58" s="9" t="e">
        <f t="shared" si="302"/>
        <v>#REF!</v>
      </c>
      <c r="HC58" s="9">
        <f t="shared" si="302"/>
        <v>12194.400000000005</v>
      </c>
      <c r="HD58" s="9" t="e">
        <f t="shared" si="302"/>
        <v>#REF!</v>
      </c>
      <c r="HE58" s="9">
        <f t="shared" si="302"/>
        <v>12194.400000000005</v>
      </c>
      <c r="HF58" s="9" t="e">
        <f t="shared" si="302"/>
        <v>#REF!</v>
      </c>
      <c r="HG58" s="9">
        <f t="shared" si="302"/>
        <v>12194.400000000005</v>
      </c>
      <c r="HH58" s="9" t="e">
        <f t="shared" si="302"/>
        <v>#REF!</v>
      </c>
      <c r="HI58" s="9">
        <f t="shared" si="302"/>
        <v>12194.400000000005</v>
      </c>
      <c r="HJ58" s="9" t="e">
        <f t="shared" si="302"/>
        <v>#REF!</v>
      </c>
      <c r="HK58" s="9">
        <f t="shared" si="302"/>
        <v>12194.400000000005</v>
      </c>
      <c r="HL58" s="9" t="e">
        <f t="shared" si="302"/>
        <v>#REF!</v>
      </c>
      <c r="HM58" s="9"/>
      <c r="HN58" s="20"/>
      <c r="HO58" s="8">
        <f>HK58</f>
        <v>12194.400000000005</v>
      </c>
      <c r="HP58" s="8" t="e">
        <f>HL58</f>
        <v>#REF!</v>
      </c>
      <c r="HQ58" s="9"/>
    </row>
    <row r="59" spans="1:233">
      <c r="A59" s="26"/>
      <c r="B59" s="49"/>
      <c r="C59" s="49"/>
      <c r="D59" s="50"/>
      <c r="E59" s="105">
        <f t="shared" ref="E59:T59" si="303">SUM(E55:E56)</f>
        <v>10</v>
      </c>
      <c r="F59" s="105">
        <f t="shared" si="303"/>
        <v>0.54</v>
      </c>
      <c r="G59" s="105">
        <f t="shared" si="303"/>
        <v>10</v>
      </c>
      <c r="H59" s="105">
        <f t="shared" si="303"/>
        <v>0.54</v>
      </c>
      <c r="I59" s="105">
        <f t="shared" si="303"/>
        <v>10</v>
      </c>
      <c r="J59" s="105">
        <f t="shared" si="303"/>
        <v>0.54</v>
      </c>
      <c r="K59" s="105">
        <f t="shared" si="303"/>
        <v>20</v>
      </c>
      <c r="L59" s="105">
        <f t="shared" si="303"/>
        <v>1.08</v>
      </c>
      <c r="M59" s="105">
        <f t="shared" si="303"/>
        <v>20</v>
      </c>
      <c r="N59" s="105">
        <f t="shared" si="303"/>
        <v>1.08</v>
      </c>
      <c r="O59" s="105">
        <f t="shared" si="303"/>
        <v>20</v>
      </c>
      <c r="P59" s="105">
        <f t="shared" si="303"/>
        <v>1.08</v>
      </c>
      <c r="Q59" s="105">
        <f t="shared" si="303"/>
        <v>20</v>
      </c>
      <c r="R59" s="105">
        <f t="shared" si="303"/>
        <v>1.08</v>
      </c>
      <c r="S59" s="105">
        <f t="shared" si="303"/>
        <v>20</v>
      </c>
      <c r="T59" s="105">
        <f t="shared" si="303"/>
        <v>1.08</v>
      </c>
      <c r="U59" s="105">
        <f>U57+AU57/2</f>
        <v>197.39082133031235</v>
      </c>
      <c r="V59" s="50"/>
      <c r="W59" s="105">
        <f t="shared" ref="W59:AT59" si="304">SUM(W55:W56)</f>
        <v>69.599999999999994</v>
      </c>
      <c r="X59" s="105">
        <f t="shared" si="304"/>
        <v>4.3642800000000008</v>
      </c>
      <c r="Y59" s="105">
        <f t="shared" si="304"/>
        <v>69.599999999999994</v>
      </c>
      <c r="Z59" s="105">
        <f t="shared" si="304"/>
        <v>4.3642800000000008</v>
      </c>
      <c r="AA59" s="105">
        <f t="shared" si="304"/>
        <v>69.599999999999994</v>
      </c>
      <c r="AB59" s="105">
        <f t="shared" si="304"/>
        <v>4.3642800000000008</v>
      </c>
      <c r="AC59" s="105">
        <f t="shared" si="304"/>
        <v>69.599999999999994</v>
      </c>
      <c r="AD59" s="105">
        <f t="shared" si="304"/>
        <v>4.3642800000000008</v>
      </c>
      <c r="AE59" s="105">
        <f t="shared" si="304"/>
        <v>69.599999999999994</v>
      </c>
      <c r="AF59" s="105">
        <f t="shared" si="304"/>
        <v>4.3642800000000008</v>
      </c>
      <c r="AG59" s="105">
        <f t="shared" si="304"/>
        <v>69.599999999999994</v>
      </c>
      <c r="AH59" s="105">
        <f t="shared" si="304"/>
        <v>4.3642800000000008</v>
      </c>
      <c r="AI59" s="105">
        <f t="shared" si="304"/>
        <v>109.2</v>
      </c>
      <c r="AJ59" s="105">
        <f t="shared" si="304"/>
        <v>7.1085600000000007</v>
      </c>
      <c r="AK59" s="105">
        <f t="shared" si="304"/>
        <v>109.2</v>
      </c>
      <c r="AL59" s="105">
        <f t="shared" si="304"/>
        <v>7.1085600000000007</v>
      </c>
      <c r="AM59" s="105">
        <f t="shared" si="304"/>
        <v>109.2</v>
      </c>
      <c r="AN59" s="105">
        <f t="shared" si="304"/>
        <v>7.1085600000000007</v>
      </c>
      <c r="AO59" s="105">
        <f t="shared" si="304"/>
        <v>109.2</v>
      </c>
      <c r="AP59" s="105">
        <f t="shared" si="304"/>
        <v>7.1085600000000007</v>
      </c>
      <c r="AQ59" s="105">
        <f t="shared" si="304"/>
        <v>109.2</v>
      </c>
      <c r="AR59" s="105">
        <f t="shared" si="304"/>
        <v>7.1085600000000007</v>
      </c>
      <c r="AS59" s="105">
        <f t="shared" si="304"/>
        <v>109.2</v>
      </c>
      <c r="AT59" s="105">
        <f t="shared" si="304"/>
        <v>7.1085600000000007</v>
      </c>
      <c r="AU59" s="105"/>
      <c r="AV59" s="50">
        <f>AU57/2+BU57+CU57+DU57/2</f>
        <v>321.69479689270111</v>
      </c>
      <c r="AW59" s="105">
        <f t="shared" ref="AW59:BT59" si="305">SUM(AW55:AW56)</f>
        <v>109.2</v>
      </c>
      <c r="AX59" s="105">
        <f t="shared" si="305"/>
        <v>7.1085600000000007</v>
      </c>
      <c r="AY59" s="105">
        <f t="shared" si="305"/>
        <v>109.2</v>
      </c>
      <c r="AZ59" s="105">
        <f t="shared" si="305"/>
        <v>7.1085600000000007</v>
      </c>
      <c r="BA59" s="105">
        <f t="shared" si="305"/>
        <v>109.2</v>
      </c>
      <c r="BB59" s="105">
        <f t="shared" si="305"/>
        <v>7.1085600000000007</v>
      </c>
      <c r="BC59" s="105">
        <f t="shared" si="305"/>
        <v>109.2</v>
      </c>
      <c r="BD59" s="105">
        <f t="shared" si="305"/>
        <v>7.1085600000000007</v>
      </c>
      <c r="BE59" s="105">
        <f t="shared" si="305"/>
        <v>109.2</v>
      </c>
      <c r="BF59" s="105">
        <f t="shared" si="305"/>
        <v>7.1085600000000007</v>
      </c>
      <c r="BG59" s="105">
        <f t="shared" si="305"/>
        <v>109.2</v>
      </c>
      <c r="BH59" s="105">
        <f t="shared" si="305"/>
        <v>7.1085600000000007</v>
      </c>
      <c r="BI59" s="105">
        <f t="shared" si="305"/>
        <v>109.2</v>
      </c>
      <c r="BJ59" s="105">
        <f t="shared" si="305"/>
        <v>7.1085600000000007</v>
      </c>
      <c r="BK59" s="105">
        <f t="shared" si="305"/>
        <v>109.2</v>
      </c>
      <c r="BL59" s="105">
        <f t="shared" si="305"/>
        <v>7.1085600000000007</v>
      </c>
      <c r="BM59" s="105">
        <f t="shared" si="305"/>
        <v>109.2</v>
      </c>
      <c r="BN59" s="105">
        <f t="shared" si="305"/>
        <v>7.1085600000000007</v>
      </c>
      <c r="BO59" s="105">
        <f t="shared" si="305"/>
        <v>109.2</v>
      </c>
      <c r="BP59" s="105">
        <f t="shared" si="305"/>
        <v>7.1085600000000007</v>
      </c>
      <c r="BQ59" s="105">
        <f t="shared" si="305"/>
        <v>109.2</v>
      </c>
      <c r="BR59" s="105">
        <f t="shared" si="305"/>
        <v>7.1085600000000007</v>
      </c>
      <c r="BS59" s="105">
        <f t="shared" si="305"/>
        <v>109.2</v>
      </c>
      <c r="BT59" s="105">
        <f t="shared" si="305"/>
        <v>7.1085600000000007</v>
      </c>
      <c r="BU59" s="105"/>
      <c r="BV59" s="50"/>
      <c r="BW59" s="105">
        <f t="shared" ref="BW59:CT59" si="306">SUM(BW55:BW56)</f>
        <v>109.2</v>
      </c>
      <c r="BX59" s="105">
        <f t="shared" si="306"/>
        <v>7.1085600000000007</v>
      </c>
      <c r="BY59" s="105">
        <f t="shared" si="306"/>
        <v>109.2</v>
      </c>
      <c r="BZ59" s="105">
        <f t="shared" si="306"/>
        <v>7.1085600000000007</v>
      </c>
      <c r="CA59" s="105">
        <f t="shared" si="306"/>
        <v>109.2</v>
      </c>
      <c r="CB59" s="105">
        <f t="shared" si="306"/>
        <v>7.1085600000000007</v>
      </c>
      <c r="CC59" s="105">
        <f t="shared" si="306"/>
        <v>109.2</v>
      </c>
      <c r="CD59" s="105">
        <f t="shared" si="306"/>
        <v>7.1085600000000007</v>
      </c>
      <c r="CE59" s="105">
        <f t="shared" si="306"/>
        <v>109.2</v>
      </c>
      <c r="CF59" s="105">
        <f t="shared" si="306"/>
        <v>7.1085600000000007</v>
      </c>
      <c r="CG59" s="105">
        <f t="shared" si="306"/>
        <v>109.2</v>
      </c>
      <c r="CH59" s="105">
        <f t="shared" si="306"/>
        <v>7.1085600000000007</v>
      </c>
      <c r="CI59" s="105">
        <f t="shared" si="306"/>
        <v>109.2</v>
      </c>
      <c r="CJ59" s="105">
        <f t="shared" si="306"/>
        <v>7.1085600000000007</v>
      </c>
      <c r="CK59" s="105">
        <f t="shared" si="306"/>
        <v>109.2</v>
      </c>
      <c r="CL59" s="105">
        <f t="shared" si="306"/>
        <v>7.1085600000000007</v>
      </c>
      <c r="CM59" s="105">
        <f t="shared" si="306"/>
        <v>109.2</v>
      </c>
      <c r="CN59" s="105">
        <f t="shared" si="306"/>
        <v>7.1085600000000007</v>
      </c>
      <c r="CO59" s="105">
        <f t="shared" si="306"/>
        <v>109.2</v>
      </c>
      <c r="CP59" s="105">
        <f t="shared" si="306"/>
        <v>7.1085600000000007</v>
      </c>
      <c r="CQ59" s="105">
        <f t="shared" si="306"/>
        <v>109.2</v>
      </c>
      <c r="CR59" s="105">
        <f t="shared" si="306"/>
        <v>7.1085600000000007</v>
      </c>
      <c r="CS59" s="105">
        <f t="shared" si="306"/>
        <v>109.2</v>
      </c>
      <c r="CT59" s="105">
        <f t="shared" si="306"/>
        <v>7.1085600000000007</v>
      </c>
      <c r="CU59" s="105"/>
      <c r="CV59" s="50"/>
      <c r="CW59" s="105">
        <f t="shared" ref="CW59:DT59" si="307">SUM(CW55:CW56)</f>
        <v>109.2</v>
      </c>
      <c r="CX59" s="105">
        <f t="shared" si="307"/>
        <v>7.1085600000000007</v>
      </c>
      <c r="CY59" s="105">
        <f t="shared" si="307"/>
        <v>109.2</v>
      </c>
      <c r="CZ59" s="105">
        <f t="shared" si="307"/>
        <v>7.1085600000000007</v>
      </c>
      <c r="DA59" s="105">
        <f t="shared" si="307"/>
        <v>109.2</v>
      </c>
      <c r="DB59" s="105">
        <f t="shared" si="307"/>
        <v>7.1085600000000007</v>
      </c>
      <c r="DC59" s="105">
        <f t="shared" si="307"/>
        <v>109.2</v>
      </c>
      <c r="DD59" s="105">
        <f t="shared" si="307"/>
        <v>7.1085600000000007</v>
      </c>
      <c r="DE59" s="105">
        <f t="shared" si="307"/>
        <v>109.2</v>
      </c>
      <c r="DF59" s="105">
        <f t="shared" si="307"/>
        <v>7.1085600000000007</v>
      </c>
      <c r="DG59" s="105">
        <f t="shared" si="307"/>
        <v>109.2</v>
      </c>
      <c r="DH59" s="105">
        <f t="shared" si="307"/>
        <v>7.1085600000000007</v>
      </c>
      <c r="DI59" s="105">
        <f t="shared" si="307"/>
        <v>109.2</v>
      </c>
      <c r="DJ59" s="105">
        <f t="shared" si="307"/>
        <v>7.1085600000000007</v>
      </c>
      <c r="DK59" s="105">
        <f t="shared" si="307"/>
        <v>109.2</v>
      </c>
      <c r="DL59" s="105">
        <f t="shared" si="307"/>
        <v>7.1085600000000007</v>
      </c>
      <c r="DM59" s="105">
        <f t="shared" si="307"/>
        <v>109.2</v>
      </c>
      <c r="DN59" s="105">
        <f t="shared" si="307"/>
        <v>7.1085600000000007</v>
      </c>
      <c r="DO59" s="105">
        <f t="shared" si="307"/>
        <v>109.2</v>
      </c>
      <c r="DP59" s="105">
        <f t="shared" si="307"/>
        <v>7.1085600000000007</v>
      </c>
      <c r="DQ59" s="105">
        <f t="shared" si="307"/>
        <v>109.2</v>
      </c>
      <c r="DR59" s="105">
        <f t="shared" si="307"/>
        <v>7.1085600000000007</v>
      </c>
      <c r="DS59" s="105">
        <f t="shared" si="307"/>
        <v>109.2</v>
      </c>
      <c r="DT59" s="105">
        <f t="shared" si="307"/>
        <v>7.1085600000000007</v>
      </c>
      <c r="DU59" s="105"/>
      <c r="DV59" s="50">
        <f>DU57/2+EU57+FU57+GU57/2</f>
        <v>268.66927884771002</v>
      </c>
      <c r="DW59" s="105">
        <f t="shared" ref="DW59:ET59" si="308">SUM(DW55:DW56)</f>
        <v>94.2</v>
      </c>
      <c r="DX59" s="105">
        <f t="shared" si="308"/>
        <v>6.2985600000000002</v>
      </c>
      <c r="DY59" s="105">
        <f t="shared" si="308"/>
        <v>94.2</v>
      </c>
      <c r="DZ59" s="105">
        <f t="shared" si="308"/>
        <v>6.2985600000000002</v>
      </c>
      <c r="EA59" s="105">
        <f t="shared" si="308"/>
        <v>94.2</v>
      </c>
      <c r="EB59" s="105">
        <f t="shared" si="308"/>
        <v>6.2985600000000002</v>
      </c>
      <c r="EC59" s="105">
        <f t="shared" si="308"/>
        <v>94.2</v>
      </c>
      <c r="ED59" s="105">
        <f t="shared" si="308"/>
        <v>6.2985600000000002</v>
      </c>
      <c r="EE59" s="105">
        <f t="shared" si="308"/>
        <v>94.2</v>
      </c>
      <c r="EF59" s="105">
        <f t="shared" si="308"/>
        <v>6.2985600000000002</v>
      </c>
      <c r="EG59" s="105">
        <f t="shared" si="308"/>
        <v>94.2</v>
      </c>
      <c r="EH59" s="105">
        <f t="shared" si="308"/>
        <v>6.2985600000000002</v>
      </c>
      <c r="EI59" s="105">
        <f t="shared" si="308"/>
        <v>94.2</v>
      </c>
      <c r="EJ59" s="105">
        <f t="shared" si="308"/>
        <v>6.2985600000000002</v>
      </c>
      <c r="EK59" s="105">
        <f t="shared" si="308"/>
        <v>94.2</v>
      </c>
      <c r="EL59" s="105">
        <f t="shared" si="308"/>
        <v>6.2985600000000002</v>
      </c>
      <c r="EM59" s="105">
        <f t="shared" si="308"/>
        <v>94.2</v>
      </c>
      <c r="EN59" s="105">
        <f t="shared" si="308"/>
        <v>6.2985600000000002</v>
      </c>
      <c r="EO59" s="105">
        <f t="shared" si="308"/>
        <v>94.2</v>
      </c>
      <c r="EP59" s="105">
        <f t="shared" si="308"/>
        <v>6.2985600000000002</v>
      </c>
      <c r="EQ59" s="105">
        <f t="shared" si="308"/>
        <v>109.2</v>
      </c>
      <c r="ER59" s="105">
        <f t="shared" si="308"/>
        <v>7.1085600000000007</v>
      </c>
      <c r="ES59" s="105">
        <f t="shared" si="308"/>
        <v>94.2</v>
      </c>
      <c r="ET59" s="105">
        <f t="shared" si="308"/>
        <v>6.2985600000000002</v>
      </c>
      <c r="EU59" s="105"/>
      <c r="EV59" s="50"/>
      <c r="EW59" s="105">
        <f t="shared" ref="EW59:FT59" si="309">SUM(EW55:EW56)</f>
        <v>70</v>
      </c>
      <c r="EX59" s="105">
        <f t="shared" si="309"/>
        <v>4.3919999999999995</v>
      </c>
      <c r="EY59" s="105">
        <f t="shared" si="309"/>
        <v>70</v>
      </c>
      <c r="EZ59" s="105">
        <f t="shared" si="309"/>
        <v>4.3919999999999995</v>
      </c>
      <c r="FA59" s="105">
        <f t="shared" si="309"/>
        <v>70</v>
      </c>
      <c r="FB59" s="105">
        <f t="shared" si="309"/>
        <v>4.3919999999999995</v>
      </c>
      <c r="FC59" s="105">
        <f t="shared" si="309"/>
        <v>70</v>
      </c>
      <c r="FD59" s="105">
        <f t="shared" si="309"/>
        <v>4.3919999999999995</v>
      </c>
      <c r="FE59" s="105">
        <f t="shared" si="309"/>
        <v>70</v>
      </c>
      <c r="FF59" s="105">
        <f t="shared" si="309"/>
        <v>4.3919999999999995</v>
      </c>
      <c r="FG59" s="105">
        <f t="shared" si="309"/>
        <v>70</v>
      </c>
      <c r="FH59" s="105">
        <f t="shared" si="309"/>
        <v>4.3919999999999995</v>
      </c>
      <c r="FI59" s="105">
        <f t="shared" si="309"/>
        <v>70</v>
      </c>
      <c r="FJ59" s="105">
        <f t="shared" si="309"/>
        <v>4.3919999999999995</v>
      </c>
      <c r="FK59" s="105">
        <f t="shared" si="309"/>
        <v>70</v>
      </c>
      <c r="FL59" s="105">
        <f t="shared" si="309"/>
        <v>4.3919999999999995</v>
      </c>
      <c r="FM59" s="105">
        <f t="shared" si="309"/>
        <v>70</v>
      </c>
      <c r="FN59" s="105">
        <f t="shared" si="309"/>
        <v>4.3919999999999995</v>
      </c>
      <c r="FO59" s="105">
        <f t="shared" si="309"/>
        <v>70</v>
      </c>
      <c r="FP59" s="105">
        <f t="shared" si="309"/>
        <v>4.3919999999999995</v>
      </c>
      <c r="FQ59" s="105">
        <f t="shared" si="309"/>
        <v>70</v>
      </c>
      <c r="FR59" s="105">
        <f t="shared" si="309"/>
        <v>4.3919999999999995</v>
      </c>
      <c r="FS59" s="105">
        <f t="shared" si="309"/>
        <v>70</v>
      </c>
      <c r="FT59" s="105">
        <f t="shared" si="309"/>
        <v>4.3919999999999995</v>
      </c>
      <c r="FU59" s="105"/>
      <c r="FV59" s="50"/>
      <c r="FW59" s="105">
        <f t="shared" ref="FW59:GT59" si="310">SUM(FW55:FW56)</f>
        <v>109.2</v>
      </c>
      <c r="FX59" s="105">
        <f t="shared" si="310"/>
        <v>7.1085600000000007</v>
      </c>
      <c r="FY59" s="105">
        <f t="shared" si="310"/>
        <v>109.2</v>
      </c>
      <c r="FZ59" s="105">
        <f t="shared" si="310"/>
        <v>7.1085600000000007</v>
      </c>
      <c r="GA59" s="105">
        <f t="shared" si="310"/>
        <v>109.2</v>
      </c>
      <c r="GB59" s="105">
        <f t="shared" si="310"/>
        <v>7.1085600000000007</v>
      </c>
      <c r="GC59" s="105">
        <f t="shared" si="310"/>
        <v>109.2</v>
      </c>
      <c r="GD59" s="105">
        <f t="shared" si="310"/>
        <v>7.1085600000000007</v>
      </c>
      <c r="GE59" s="105">
        <f t="shared" si="310"/>
        <v>109.2</v>
      </c>
      <c r="GF59" s="105">
        <f t="shared" si="310"/>
        <v>7.1085600000000007</v>
      </c>
      <c r="GG59" s="105">
        <f t="shared" si="310"/>
        <v>109.2</v>
      </c>
      <c r="GH59" s="105">
        <f t="shared" si="310"/>
        <v>7.1085600000000007</v>
      </c>
      <c r="GI59" s="105">
        <f t="shared" si="310"/>
        <v>109.2</v>
      </c>
      <c r="GJ59" s="105">
        <f t="shared" si="310"/>
        <v>7.1085600000000007</v>
      </c>
      <c r="GK59" s="105">
        <f t="shared" si="310"/>
        <v>0</v>
      </c>
      <c r="GL59" s="105">
        <f t="shared" si="310"/>
        <v>0</v>
      </c>
      <c r="GM59" s="105">
        <f t="shared" si="310"/>
        <v>0</v>
      </c>
      <c r="GN59" s="105">
        <f t="shared" si="310"/>
        <v>0</v>
      </c>
      <c r="GO59" s="105">
        <f t="shared" si="310"/>
        <v>0</v>
      </c>
      <c r="GP59" s="105">
        <f t="shared" si="310"/>
        <v>0</v>
      </c>
      <c r="GQ59" s="105">
        <f t="shared" si="310"/>
        <v>0</v>
      </c>
      <c r="GR59" s="105">
        <f t="shared" si="310"/>
        <v>0</v>
      </c>
      <c r="GS59" s="105">
        <f t="shared" si="310"/>
        <v>0</v>
      </c>
      <c r="GT59" s="105">
        <f t="shared" si="310"/>
        <v>0</v>
      </c>
      <c r="GU59" s="105">
        <f>GU57/2</f>
        <v>23.40747936559314</v>
      </c>
      <c r="GV59" s="50"/>
      <c r="GW59" s="105">
        <f t="shared" ref="GW59:HL59" si="311">SUM(GW55:GW56)</f>
        <v>0</v>
      </c>
      <c r="GX59" s="105">
        <f t="shared" si="311"/>
        <v>0</v>
      </c>
      <c r="GY59" s="105">
        <f t="shared" si="311"/>
        <v>0</v>
      </c>
      <c r="GZ59" s="105">
        <f t="shared" si="311"/>
        <v>0</v>
      </c>
      <c r="HA59" s="105">
        <f t="shared" si="311"/>
        <v>0</v>
      </c>
      <c r="HB59" s="105">
        <f t="shared" si="311"/>
        <v>0</v>
      </c>
      <c r="HC59" s="105">
        <f t="shared" si="311"/>
        <v>0</v>
      </c>
      <c r="HD59" s="105">
        <f t="shared" si="311"/>
        <v>0</v>
      </c>
      <c r="HE59" s="105">
        <f t="shared" si="311"/>
        <v>0</v>
      </c>
      <c r="HF59" s="105">
        <f t="shared" si="311"/>
        <v>0</v>
      </c>
      <c r="HG59" s="105">
        <f t="shared" si="311"/>
        <v>0</v>
      </c>
      <c r="HH59" s="105">
        <f t="shared" si="311"/>
        <v>0</v>
      </c>
      <c r="HI59" s="105">
        <f t="shared" si="311"/>
        <v>0</v>
      </c>
      <c r="HJ59" s="105">
        <f t="shared" si="311"/>
        <v>0</v>
      </c>
      <c r="HK59" s="105">
        <f t="shared" si="311"/>
        <v>0</v>
      </c>
      <c r="HL59" s="105">
        <f t="shared" si="311"/>
        <v>0</v>
      </c>
      <c r="HM59" s="105"/>
      <c r="HN59" s="50"/>
      <c r="HO59" s="78"/>
      <c r="HP59" s="78"/>
      <c r="HQ59" s="79">
        <f>GU59+DV59+AV59+U59</f>
        <v>811.16237643631666</v>
      </c>
    </row>
    <row r="60" spans="1:233">
      <c r="A60" s="26"/>
      <c r="B60" s="49"/>
      <c r="C60" s="49"/>
      <c r="D60" s="50"/>
      <c r="E60" s="105">
        <f>E59</f>
        <v>10</v>
      </c>
      <c r="F60" s="105">
        <f>F59</f>
        <v>0.54</v>
      </c>
      <c r="G60" s="105">
        <f>G59+E60</f>
        <v>20</v>
      </c>
      <c r="H60" s="105">
        <f t="shared" ref="H60:BS60" si="312">H59+F60</f>
        <v>1.08</v>
      </c>
      <c r="I60" s="105">
        <f t="shared" si="312"/>
        <v>30</v>
      </c>
      <c r="J60" s="105">
        <f t="shared" si="312"/>
        <v>1.62</v>
      </c>
      <c r="K60" s="105">
        <f t="shared" si="312"/>
        <v>50</v>
      </c>
      <c r="L60" s="105">
        <f t="shared" si="312"/>
        <v>2.7</v>
      </c>
      <c r="M60" s="105">
        <f t="shared" si="312"/>
        <v>70</v>
      </c>
      <c r="N60" s="105">
        <f t="shared" si="312"/>
        <v>3.7800000000000002</v>
      </c>
      <c r="O60" s="105">
        <f t="shared" si="312"/>
        <v>90</v>
      </c>
      <c r="P60" s="105">
        <f t="shared" si="312"/>
        <v>4.8600000000000003</v>
      </c>
      <c r="Q60" s="105">
        <f t="shared" si="312"/>
        <v>110</v>
      </c>
      <c r="R60" s="105">
        <f t="shared" si="312"/>
        <v>5.94</v>
      </c>
      <c r="S60" s="105">
        <f t="shared" si="312"/>
        <v>130</v>
      </c>
      <c r="T60" s="105">
        <f t="shared" si="312"/>
        <v>7.0200000000000005</v>
      </c>
      <c r="U60" s="105"/>
      <c r="V60" s="50"/>
      <c r="W60" s="105">
        <f>W59+S60</f>
        <v>199.6</v>
      </c>
      <c r="X60" s="105">
        <f>X59+T60</f>
        <v>11.38428</v>
      </c>
      <c r="Y60" s="105">
        <f t="shared" si="312"/>
        <v>269.2</v>
      </c>
      <c r="Z60" s="105">
        <f t="shared" si="312"/>
        <v>15.748560000000001</v>
      </c>
      <c r="AA60" s="105">
        <f t="shared" si="312"/>
        <v>338.79999999999995</v>
      </c>
      <c r="AB60" s="105">
        <f t="shared" si="312"/>
        <v>20.112840000000002</v>
      </c>
      <c r="AC60" s="105">
        <f t="shared" si="312"/>
        <v>408.4</v>
      </c>
      <c r="AD60" s="105">
        <f t="shared" si="312"/>
        <v>24.477120000000003</v>
      </c>
      <c r="AE60" s="105">
        <f t="shared" si="312"/>
        <v>478</v>
      </c>
      <c r="AF60" s="105">
        <f t="shared" si="312"/>
        <v>28.841400000000004</v>
      </c>
      <c r="AG60" s="105">
        <f t="shared" si="312"/>
        <v>547.6</v>
      </c>
      <c r="AH60" s="105">
        <f t="shared" si="312"/>
        <v>33.205680000000001</v>
      </c>
      <c r="AI60" s="105">
        <f t="shared" si="312"/>
        <v>656.80000000000007</v>
      </c>
      <c r="AJ60" s="105">
        <f t="shared" si="312"/>
        <v>40.314239999999998</v>
      </c>
      <c r="AK60" s="105">
        <f t="shared" si="312"/>
        <v>766.00000000000011</v>
      </c>
      <c r="AL60" s="105">
        <f t="shared" si="312"/>
        <v>47.422799999999995</v>
      </c>
      <c r="AM60" s="105">
        <f t="shared" si="312"/>
        <v>875.20000000000016</v>
      </c>
      <c r="AN60" s="105">
        <f t="shared" si="312"/>
        <v>54.531359999999992</v>
      </c>
      <c r="AO60" s="105">
        <f t="shared" si="312"/>
        <v>984.4000000000002</v>
      </c>
      <c r="AP60" s="105">
        <f t="shared" si="312"/>
        <v>61.639919999999989</v>
      </c>
      <c r="AQ60" s="105">
        <f t="shared" si="312"/>
        <v>1093.6000000000001</v>
      </c>
      <c r="AR60" s="105">
        <f t="shared" si="312"/>
        <v>68.748479999999986</v>
      </c>
      <c r="AS60" s="105">
        <f t="shared" si="312"/>
        <v>1202.8000000000002</v>
      </c>
      <c r="AT60" s="105">
        <f t="shared" si="312"/>
        <v>75.857039999999984</v>
      </c>
      <c r="AU60" s="105"/>
      <c r="AV60" s="50"/>
      <c r="AW60" s="105">
        <f>AW59+AS60</f>
        <v>1312.0000000000002</v>
      </c>
      <c r="AX60" s="105">
        <f>AX59+AT60</f>
        <v>82.965599999999981</v>
      </c>
      <c r="AY60" s="105">
        <f t="shared" si="312"/>
        <v>1421.2000000000003</v>
      </c>
      <c r="AZ60" s="105">
        <f t="shared" si="312"/>
        <v>90.074159999999978</v>
      </c>
      <c r="BA60" s="105">
        <f t="shared" si="312"/>
        <v>1530.4000000000003</v>
      </c>
      <c r="BB60" s="105">
        <f t="shared" si="312"/>
        <v>97.182719999999975</v>
      </c>
      <c r="BC60" s="105">
        <f t="shared" si="312"/>
        <v>1639.6000000000004</v>
      </c>
      <c r="BD60" s="105">
        <f t="shared" si="312"/>
        <v>104.29127999999997</v>
      </c>
      <c r="BE60" s="105">
        <f t="shared" si="312"/>
        <v>1748.8000000000004</v>
      </c>
      <c r="BF60" s="105">
        <f t="shared" si="312"/>
        <v>111.39983999999997</v>
      </c>
      <c r="BG60" s="105">
        <f t="shared" si="312"/>
        <v>1858.0000000000005</v>
      </c>
      <c r="BH60" s="105">
        <f t="shared" si="312"/>
        <v>118.50839999999997</v>
      </c>
      <c r="BI60" s="105">
        <f t="shared" si="312"/>
        <v>1967.2000000000005</v>
      </c>
      <c r="BJ60" s="105">
        <f t="shared" si="312"/>
        <v>125.61695999999996</v>
      </c>
      <c r="BK60" s="105">
        <f t="shared" si="312"/>
        <v>2076.4000000000005</v>
      </c>
      <c r="BL60" s="105">
        <f t="shared" si="312"/>
        <v>132.72551999999996</v>
      </c>
      <c r="BM60" s="105">
        <f t="shared" si="312"/>
        <v>2185.6000000000004</v>
      </c>
      <c r="BN60" s="105">
        <f t="shared" si="312"/>
        <v>139.83407999999997</v>
      </c>
      <c r="BO60" s="105">
        <f t="shared" si="312"/>
        <v>2294.8000000000002</v>
      </c>
      <c r="BP60" s="105">
        <f t="shared" si="312"/>
        <v>146.94263999999998</v>
      </c>
      <c r="BQ60" s="105">
        <f t="shared" si="312"/>
        <v>2404</v>
      </c>
      <c r="BR60" s="105">
        <f t="shared" si="312"/>
        <v>154.05119999999999</v>
      </c>
      <c r="BS60" s="105">
        <f t="shared" si="312"/>
        <v>2513.1999999999998</v>
      </c>
      <c r="BT60" s="105">
        <f t="shared" ref="BT60:EE60" si="313">BT59+BR60</f>
        <v>161.15976000000001</v>
      </c>
      <c r="BU60" s="105"/>
      <c r="BV60" s="50"/>
      <c r="BW60" s="105">
        <f>BW59+BS60</f>
        <v>2622.3999999999996</v>
      </c>
      <c r="BX60" s="105">
        <f>BX59+BT60</f>
        <v>168.26832000000002</v>
      </c>
      <c r="BY60" s="105">
        <f t="shared" si="313"/>
        <v>2731.5999999999995</v>
      </c>
      <c r="BZ60" s="105">
        <f t="shared" si="313"/>
        <v>175.37688000000003</v>
      </c>
      <c r="CA60" s="105">
        <f t="shared" si="313"/>
        <v>2840.7999999999993</v>
      </c>
      <c r="CB60" s="105">
        <f t="shared" si="313"/>
        <v>182.48544000000004</v>
      </c>
      <c r="CC60" s="105">
        <f t="shared" si="313"/>
        <v>2949.9999999999991</v>
      </c>
      <c r="CD60" s="105">
        <f t="shared" si="313"/>
        <v>189.59400000000005</v>
      </c>
      <c r="CE60" s="105">
        <f t="shared" si="313"/>
        <v>3059.1999999999989</v>
      </c>
      <c r="CF60" s="105">
        <f t="shared" si="313"/>
        <v>196.70256000000006</v>
      </c>
      <c r="CG60" s="105">
        <f t="shared" si="313"/>
        <v>3168.3999999999987</v>
      </c>
      <c r="CH60" s="105">
        <f t="shared" si="313"/>
        <v>203.81112000000007</v>
      </c>
      <c r="CI60" s="105">
        <f t="shared" si="313"/>
        <v>3277.5999999999985</v>
      </c>
      <c r="CJ60" s="105">
        <f t="shared" si="313"/>
        <v>210.91968000000008</v>
      </c>
      <c r="CK60" s="105">
        <f t="shared" si="313"/>
        <v>3386.7999999999984</v>
      </c>
      <c r="CL60" s="105">
        <f t="shared" si="313"/>
        <v>218.0282400000001</v>
      </c>
      <c r="CM60" s="105">
        <f t="shared" si="313"/>
        <v>3495.9999999999982</v>
      </c>
      <c r="CN60" s="105">
        <f t="shared" si="313"/>
        <v>225.13680000000011</v>
      </c>
      <c r="CO60" s="105">
        <f t="shared" si="313"/>
        <v>3605.199999999998</v>
      </c>
      <c r="CP60" s="105">
        <f t="shared" si="313"/>
        <v>232.24536000000012</v>
      </c>
      <c r="CQ60" s="105">
        <f t="shared" si="313"/>
        <v>3714.3999999999978</v>
      </c>
      <c r="CR60" s="105">
        <f t="shared" si="313"/>
        <v>239.35392000000013</v>
      </c>
      <c r="CS60" s="105">
        <f t="shared" si="313"/>
        <v>3823.5999999999976</v>
      </c>
      <c r="CT60" s="105">
        <f t="shared" si="313"/>
        <v>246.46248000000014</v>
      </c>
      <c r="CU60" s="105"/>
      <c r="CV60" s="50"/>
      <c r="CW60" s="105">
        <f>CW59+CS60</f>
        <v>3932.7999999999975</v>
      </c>
      <c r="CX60" s="105">
        <f>CX59+CT60</f>
        <v>253.57104000000015</v>
      </c>
      <c r="CY60" s="105">
        <f t="shared" si="313"/>
        <v>4041.9999999999973</v>
      </c>
      <c r="CZ60" s="105">
        <f t="shared" si="313"/>
        <v>260.67960000000016</v>
      </c>
      <c r="DA60" s="105">
        <f t="shared" si="313"/>
        <v>4151.1999999999971</v>
      </c>
      <c r="DB60" s="105">
        <f t="shared" si="313"/>
        <v>267.78816000000018</v>
      </c>
      <c r="DC60" s="105">
        <f t="shared" si="313"/>
        <v>4260.3999999999969</v>
      </c>
      <c r="DD60" s="105">
        <f t="shared" si="313"/>
        <v>274.89672000000019</v>
      </c>
      <c r="DE60" s="105">
        <f t="shared" si="313"/>
        <v>4369.5999999999967</v>
      </c>
      <c r="DF60" s="105">
        <f t="shared" si="313"/>
        <v>282.0052800000002</v>
      </c>
      <c r="DG60" s="105">
        <f t="shared" si="313"/>
        <v>4478.7999999999965</v>
      </c>
      <c r="DH60" s="105">
        <f t="shared" si="313"/>
        <v>289.11384000000021</v>
      </c>
      <c r="DI60" s="105">
        <f t="shared" si="313"/>
        <v>4587.9999999999964</v>
      </c>
      <c r="DJ60" s="105">
        <f t="shared" si="313"/>
        <v>296.22240000000022</v>
      </c>
      <c r="DK60" s="105">
        <f t="shared" si="313"/>
        <v>4697.1999999999962</v>
      </c>
      <c r="DL60" s="105">
        <f t="shared" si="313"/>
        <v>303.33096000000023</v>
      </c>
      <c r="DM60" s="105">
        <f t="shared" si="313"/>
        <v>4806.399999999996</v>
      </c>
      <c r="DN60" s="105">
        <f t="shared" si="313"/>
        <v>310.43952000000024</v>
      </c>
      <c r="DO60" s="105">
        <f t="shared" si="313"/>
        <v>4915.5999999999958</v>
      </c>
      <c r="DP60" s="105">
        <f t="shared" si="313"/>
        <v>317.54808000000025</v>
      </c>
      <c r="DQ60" s="105">
        <f t="shared" si="313"/>
        <v>5024.7999999999956</v>
      </c>
      <c r="DR60" s="105">
        <f t="shared" si="313"/>
        <v>324.65664000000027</v>
      </c>
      <c r="DS60" s="105">
        <f t="shared" si="313"/>
        <v>5133.9999999999955</v>
      </c>
      <c r="DT60" s="105">
        <f t="shared" si="313"/>
        <v>331.76520000000028</v>
      </c>
      <c r="DU60" s="105"/>
      <c r="DV60" s="50"/>
      <c r="DW60" s="105">
        <f>DW59+DS60</f>
        <v>5228.1999999999953</v>
      </c>
      <c r="DX60" s="105">
        <f>DX59+DT60</f>
        <v>338.06376000000029</v>
      </c>
      <c r="DY60" s="105">
        <f t="shared" si="313"/>
        <v>5322.3999999999951</v>
      </c>
      <c r="DZ60" s="105">
        <f t="shared" si="313"/>
        <v>344.3623200000003</v>
      </c>
      <c r="EA60" s="105">
        <f t="shared" si="313"/>
        <v>5416.5999999999949</v>
      </c>
      <c r="EB60" s="105">
        <f t="shared" si="313"/>
        <v>350.6608800000003</v>
      </c>
      <c r="EC60" s="105">
        <f t="shared" si="313"/>
        <v>5510.7999999999947</v>
      </c>
      <c r="ED60" s="105">
        <f t="shared" si="313"/>
        <v>356.95944000000031</v>
      </c>
      <c r="EE60" s="105">
        <f t="shared" si="313"/>
        <v>5604.9999999999945</v>
      </c>
      <c r="EF60" s="105">
        <f t="shared" ref="EF60:GQ60" si="314">EF59+ED60</f>
        <v>363.25800000000032</v>
      </c>
      <c r="EG60" s="105">
        <f t="shared" si="314"/>
        <v>5699.1999999999944</v>
      </c>
      <c r="EH60" s="105">
        <f t="shared" si="314"/>
        <v>369.55656000000033</v>
      </c>
      <c r="EI60" s="105">
        <f t="shared" si="314"/>
        <v>5793.3999999999942</v>
      </c>
      <c r="EJ60" s="105">
        <f t="shared" si="314"/>
        <v>375.85512000000034</v>
      </c>
      <c r="EK60" s="105">
        <f t="shared" si="314"/>
        <v>5887.599999999994</v>
      </c>
      <c r="EL60" s="105">
        <f t="shared" si="314"/>
        <v>382.15368000000035</v>
      </c>
      <c r="EM60" s="105">
        <f t="shared" si="314"/>
        <v>5981.7999999999938</v>
      </c>
      <c r="EN60" s="105">
        <f t="shared" si="314"/>
        <v>388.45224000000036</v>
      </c>
      <c r="EO60" s="105">
        <f t="shared" si="314"/>
        <v>6075.9999999999936</v>
      </c>
      <c r="EP60" s="105">
        <f t="shared" si="314"/>
        <v>394.75080000000037</v>
      </c>
      <c r="EQ60" s="105">
        <f t="shared" si="314"/>
        <v>6185.1999999999935</v>
      </c>
      <c r="ER60" s="105">
        <f t="shared" si="314"/>
        <v>401.85936000000038</v>
      </c>
      <c r="ES60" s="105">
        <f t="shared" si="314"/>
        <v>6279.3999999999933</v>
      </c>
      <c r="ET60" s="105">
        <f t="shared" si="314"/>
        <v>408.15792000000039</v>
      </c>
      <c r="EU60" s="105"/>
      <c r="EV60" s="50"/>
      <c r="EW60" s="105">
        <f>EW59+ES60</f>
        <v>6349.3999999999933</v>
      </c>
      <c r="EX60" s="105">
        <f>EX59+ET60</f>
        <v>412.54992000000038</v>
      </c>
      <c r="EY60" s="105">
        <f t="shared" si="314"/>
        <v>6419.3999999999933</v>
      </c>
      <c r="EZ60" s="105">
        <f t="shared" si="314"/>
        <v>416.94192000000038</v>
      </c>
      <c r="FA60" s="105">
        <f t="shared" si="314"/>
        <v>6489.3999999999933</v>
      </c>
      <c r="FB60" s="105">
        <f t="shared" si="314"/>
        <v>421.33392000000038</v>
      </c>
      <c r="FC60" s="105">
        <f t="shared" si="314"/>
        <v>6559.3999999999933</v>
      </c>
      <c r="FD60" s="105">
        <f t="shared" si="314"/>
        <v>425.72592000000037</v>
      </c>
      <c r="FE60" s="105">
        <f t="shared" si="314"/>
        <v>6629.3999999999933</v>
      </c>
      <c r="FF60" s="105">
        <f t="shared" si="314"/>
        <v>430.11792000000037</v>
      </c>
      <c r="FG60" s="105">
        <f t="shared" si="314"/>
        <v>6699.3999999999933</v>
      </c>
      <c r="FH60" s="105">
        <f t="shared" si="314"/>
        <v>434.50992000000036</v>
      </c>
      <c r="FI60" s="105">
        <f t="shared" si="314"/>
        <v>6769.3999999999933</v>
      </c>
      <c r="FJ60" s="105">
        <f t="shared" si="314"/>
        <v>438.90192000000036</v>
      </c>
      <c r="FK60" s="105">
        <f t="shared" si="314"/>
        <v>6839.3999999999933</v>
      </c>
      <c r="FL60" s="105">
        <f t="shared" si="314"/>
        <v>443.29392000000036</v>
      </c>
      <c r="FM60" s="105">
        <f t="shared" si="314"/>
        <v>6909.3999999999933</v>
      </c>
      <c r="FN60" s="105">
        <f t="shared" si="314"/>
        <v>447.68592000000035</v>
      </c>
      <c r="FO60" s="105">
        <f t="shared" si="314"/>
        <v>6979.3999999999933</v>
      </c>
      <c r="FP60" s="105">
        <f t="shared" si="314"/>
        <v>452.07792000000035</v>
      </c>
      <c r="FQ60" s="105">
        <f t="shared" si="314"/>
        <v>7049.3999999999933</v>
      </c>
      <c r="FR60" s="105">
        <f t="shared" si="314"/>
        <v>456.46992000000034</v>
      </c>
      <c r="FS60" s="105">
        <f t="shared" si="314"/>
        <v>7119.3999999999933</v>
      </c>
      <c r="FT60" s="105">
        <f t="shared" si="314"/>
        <v>460.86192000000034</v>
      </c>
      <c r="FU60" s="105"/>
      <c r="FV60" s="50"/>
      <c r="FW60" s="105">
        <f>FW59+FS60</f>
        <v>7228.5999999999931</v>
      </c>
      <c r="FX60" s="105">
        <f>FX59+FT60</f>
        <v>467.97048000000035</v>
      </c>
      <c r="FY60" s="105">
        <f t="shared" si="314"/>
        <v>7337.7999999999929</v>
      </c>
      <c r="FZ60" s="105">
        <f t="shared" si="314"/>
        <v>475.07904000000036</v>
      </c>
      <c r="GA60" s="105">
        <f t="shared" si="314"/>
        <v>7446.9999999999927</v>
      </c>
      <c r="GB60" s="105">
        <f t="shared" si="314"/>
        <v>482.18760000000037</v>
      </c>
      <c r="GC60" s="105">
        <f t="shared" si="314"/>
        <v>7556.1999999999925</v>
      </c>
      <c r="GD60" s="105">
        <f t="shared" si="314"/>
        <v>489.29616000000038</v>
      </c>
      <c r="GE60" s="105">
        <f t="shared" si="314"/>
        <v>7665.3999999999924</v>
      </c>
      <c r="GF60" s="105">
        <f t="shared" si="314"/>
        <v>496.4047200000004</v>
      </c>
      <c r="GG60" s="105">
        <f t="shared" si="314"/>
        <v>7774.5999999999922</v>
      </c>
      <c r="GH60" s="105">
        <f t="shared" si="314"/>
        <v>503.51328000000041</v>
      </c>
      <c r="GI60" s="105">
        <f t="shared" si="314"/>
        <v>7883.799999999992</v>
      </c>
      <c r="GJ60" s="105">
        <f t="shared" si="314"/>
        <v>510.62184000000042</v>
      </c>
      <c r="GK60" s="105">
        <f t="shared" si="314"/>
        <v>7883.799999999992</v>
      </c>
      <c r="GL60" s="105">
        <f t="shared" si="314"/>
        <v>510.62184000000042</v>
      </c>
      <c r="GM60" s="105">
        <f t="shared" si="314"/>
        <v>7883.799999999992</v>
      </c>
      <c r="GN60" s="105">
        <f t="shared" si="314"/>
        <v>510.62184000000042</v>
      </c>
      <c r="GO60" s="105">
        <f t="shared" si="314"/>
        <v>7883.799999999992</v>
      </c>
      <c r="GP60" s="105">
        <f t="shared" si="314"/>
        <v>510.62184000000042</v>
      </c>
      <c r="GQ60" s="105">
        <f t="shared" si="314"/>
        <v>7883.799999999992</v>
      </c>
      <c r="GR60" s="105">
        <f t="shared" ref="GR60:HL60" si="315">GR59+GP60</f>
        <v>510.62184000000042</v>
      </c>
      <c r="GS60" s="105">
        <f t="shared" si="315"/>
        <v>7883.799999999992</v>
      </c>
      <c r="GT60" s="105">
        <f t="shared" si="315"/>
        <v>510.62184000000042</v>
      </c>
      <c r="GU60" s="105"/>
      <c r="GV60" s="50"/>
      <c r="GW60" s="105">
        <f>GW59+GS60</f>
        <v>7883.799999999992</v>
      </c>
      <c r="GX60" s="105">
        <f>GX59+GT60</f>
        <v>510.62184000000042</v>
      </c>
      <c r="GY60" s="105">
        <f t="shared" si="315"/>
        <v>7883.799999999992</v>
      </c>
      <c r="GZ60" s="105">
        <f t="shared" si="315"/>
        <v>510.62184000000042</v>
      </c>
      <c r="HA60" s="105">
        <f t="shared" si="315"/>
        <v>7883.799999999992</v>
      </c>
      <c r="HB60" s="105">
        <f t="shared" si="315"/>
        <v>510.62184000000042</v>
      </c>
      <c r="HC60" s="105">
        <f t="shared" si="315"/>
        <v>7883.799999999992</v>
      </c>
      <c r="HD60" s="105">
        <f t="shared" si="315"/>
        <v>510.62184000000042</v>
      </c>
      <c r="HE60" s="105">
        <f t="shared" si="315"/>
        <v>7883.799999999992</v>
      </c>
      <c r="HF60" s="105">
        <f t="shared" si="315"/>
        <v>510.62184000000042</v>
      </c>
      <c r="HG60" s="105">
        <f t="shared" si="315"/>
        <v>7883.799999999992</v>
      </c>
      <c r="HH60" s="105">
        <f t="shared" si="315"/>
        <v>510.62184000000042</v>
      </c>
      <c r="HI60" s="105">
        <f t="shared" si="315"/>
        <v>7883.799999999992</v>
      </c>
      <c r="HJ60" s="105">
        <f t="shared" si="315"/>
        <v>510.62184000000042</v>
      </c>
      <c r="HK60" s="105">
        <f t="shared" si="315"/>
        <v>7883.799999999992</v>
      </c>
      <c r="HL60" s="105">
        <f t="shared" si="315"/>
        <v>510.62184000000042</v>
      </c>
      <c r="HM60" s="105"/>
      <c r="HN60" s="50"/>
      <c r="HO60" s="78"/>
      <c r="HP60" s="78"/>
    </row>
    <row r="61" spans="1:233" ht="30">
      <c r="B61" s="47" t="s">
        <v>8</v>
      </c>
      <c r="C61" s="47"/>
      <c r="D61" s="50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129"/>
      <c r="AF61" s="129"/>
      <c r="AG61" s="129"/>
      <c r="AH61" s="76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0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70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0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0"/>
      <c r="CW61" s="5"/>
      <c r="CX61" s="5"/>
      <c r="CY61" s="5"/>
      <c r="CZ61" s="76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0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0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0"/>
      <c r="FW61" s="5"/>
      <c r="FX61" s="5"/>
      <c r="FY61" s="5"/>
      <c r="FZ61" s="5"/>
      <c r="GA61" s="5"/>
      <c r="GB61" s="76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0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0"/>
    </row>
    <row r="62" spans="1:233">
      <c r="D62" s="50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"/>
      <c r="AF62" s="5"/>
      <c r="AG62" s="5"/>
      <c r="AH62" s="76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0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70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0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0"/>
      <c r="CW62" s="5"/>
      <c r="CX62" s="5"/>
      <c r="CY62" s="5"/>
      <c r="CZ62" s="76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0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0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0"/>
      <c r="FW62" s="5"/>
      <c r="FX62" s="5"/>
      <c r="FY62" s="5"/>
      <c r="FZ62" s="5"/>
      <c r="GA62" s="5"/>
      <c r="GB62" s="76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0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0"/>
    </row>
    <row r="63" spans="1:233" ht="45">
      <c r="B63" s="14"/>
      <c r="C63" s="14"/>
      <c r="D63" s="103">
        <v>2016</v>
      </c>
      <c r="E63" s="229">
        <v>42491</v>
      </c>
      <c r="F63" s="230"/>
      <c r="G63" s="229">
        <v>42522</v>
      </c>
      <c r="H63" s="230"/>
      <c r="I63" s="229">
        <v>42552</v>
      </c>
      <c r="J63" s="230"/>
      <c r="K63" s="229">
        <v>42583</v>
      </c>
      <c r="L63" s="230"/>
      <c r="M63" s="229">
        <v>42614</v>
      </c>
      <c r="N63" s="230"/>
      <c r="O63" s="229">
        <v>42644</v>
      </c>
      <c r="P63" s="230"/>
      <c r="Q63" s="229">
        <v>42675</v>
      </c>
      <c r="R63" s="230"/>
      <c r="S63" s="229">
        <v>42705</v>
      </c>
      <c r="T63" s="230"/>
      <c r="U63" s="148"/>
      <c r="V63" s="103">
        <v>2017</v>
      </c>
      <c r="W63" s="229">
        <v>42736</v>
      </c>
      <c r="X63" s="230"/>
      <c r="Y63" s="229">
        <v>42767</v>
      </c>
      <c r="Z63" s="230"/>
      <c r="AA63" s="229">
        <v>42795</v>
      </c>
      <c r="AB63" s="230"/>
      <c r="AC63" s="229">
        <v>42826</v>
      </c>
      <c r="AD63" s="230"/>
      <c r="AE63" s="229">
        <v>42856</v>
      </c>
      <c r="AF63" s="230"/>
      <c r="AG63" s="229">
        <v>42887</v>
      </c>
      <c r="AH63" s="230"/>
      <c r="AI63" s="229">
        <v>42917</v>
      </c>
      <c r="AJ63" s="230"/>
      <c r="AK63" s="229">
        <v>42948</v>
      </c>
      <c r="AL63" s="230"/>
      <c r="AM63" s="229">
        <v>42979</v>
      </c>
      <c r="AN63" s="230"/>
      <c r="AO63" s="229">
        <v>43009</v>
      </c>
      <c r="AP63" s="230"/>
      <c r="AQ63" s="229">
        <v>43040</v>
      </c>
      <c r="AR63" s="230"/>
      <c r="AS63" s="229">
        <v>43070</v>
      </c>
      <c r="AT63" s="230"/>
      <c r="AU63" s="148"/>
      <c r="AV63" s="103">
        <v>2018</v>
      </c>
      <c r="AW63" s="229">
        <v>43101</v>
      </c>
      <c r="AX63" s="230"/>
      <c r="AY63" s="229">
        <v>43132</v>
      </c>
      <c r="AZ63" s="230"/>
      <c r="BA63" s="229">
        <v>43160</v>
      </c>
      <c r="BB63" s="230"/>
      <c r="BC63" s="229">
        <v>43191</v>
      </c>
      <c r="BD63" s="230"/>
      <c r="BE63" s="229">
        <v>43221</v>
      </c>
      <c r="BF63" s="230"/>
      <c r="BG63" s="229">
        <v>43252</v>
      </c>
      <c r="BH63" s="230"/>
      <c r="BI63" s="229">
        <v>43282</v>
      </c>
      <c r="BJ63" s="230"/>
      <c r="BK63" s="229">
        <v>43313</v>
      </c>
      <c r="BL63" s="230"/>
      <c r="BM63" s="229">
        <v>43344</v>
      </c>
      <c r="BN63" s="230"/>
      <c r="BO63" s="229">
        <v>43374</v>
      </c>
      <c r="BP63" s="230"/>
      <c r="BQ63" s="229">
        <v>43405</v>
      </c>
      <c r="BR63" s="230"/>
      <c r="BS63" s="229">
        <v>43435</v>
      </c>
      <c r="BT63" s="230"/>
      <c r="BU63" s="148"/>
      <c r="BV63" s="103">
        <v>2019</v>
      </c>
      <c r="BW63" s="229">
        <v>43466</v>
      </c>
      <c r="BX63" s="230"/>
      <c r="BY63" s="229">
        <v>43497</v>
      </c>
      <c r="BZ63" s="230"/>
      <c r="CA63" s="229">
        <v>43525</v>
      </c>
      <c r="CB63" s="230"/>
      <c r="CC63" s="229">
        <v>43556</v>
      </c>
      <c r="CD63" s="230"/>
      <c r="CE63" s="229">
        <v>43586</v>
      </c>
      <c r="CF63" s="230"/>
      <c r="CG63" s="229">
        <v>43617</v>
      </c>
      <c r="CH63" s="230"/>
      <c r="CI63" s="229">
        <v>43647</v>
      </c>
      <c r="CJ63" s="230"/>
      <c r="CK63" s="229">
        <v>43678</v>
      </c>
      <c r="CL63" s="230"/>
      <c r="CM63" s="229">
        <v>43709</v>
      </c>
      <c r="CN63" s="230"/>
      <c r="CO63" s="229">
        <v>43739</v>
      </c>
      <c r="CP63" s="230"/>
      <c r="CQ63" s="229">
        <v>43770</v>
      </c>
      <c r="CR63" s="230"/>
      <c r="CS63" s="229">
        <v>43800</v>
      </c>
      <c r="CT63" s="230"/>
      <c r="CU63" s="148"/>
      <c r="CV63" s="103">
        <v>2020</v>
      </c>
      <c r="CW63" s="229">
        <v>43831</v>
      </c>
      <c r="CX63" s="230"/>
      <c r="CY63" s="229">
        <v>43862</v>
      </c>
      <c r="CZ63" s="230"/>
      <c r="DA63" s="229">
        <v>43891</v>
      </c>
      <c r="DB63" s="230"/>
      <c r="DC63" s="229">
        <v>43922</v>
      </c>
      <c r="DD63" s="230"/>
      <c r="DE63" s="229">
        <v>43952</v>
      </c>
      <c r="DF63" s="230"/>
      <c r="DG63" s="229">
        <v>43983</v>
      </c>
      <c r="DH63" s="230"/>
      <c r="DI63" s="229">
        <v>44013</v>
      </c>
      <c r="DJ63" s="230"/>
      <c r="DK63" s="229">
        <v>44044</v>
      </c>
      <c r="DL63" s="230"/>
      <c r="DM63" s="229">
        <v>44075</v>
      </c>
      <c r="DN63" s="230"/>
      <c r="DO63" s="229">
        <v>44105</v>
      </c>
      <c r="DP63" s="230"/>
      <c r="DQ63" s="229">
        <v>44136</v>
      </c>
      <c r="DR63" s="230"/>
      <c r="DS63" s="229">
        <v>44166</v>
      </c>
      <c r="DT63" s="230"/>
      <c r="DU63" s="148"/>
      <c r="DV63" s="103">
        <v>2021</v>
      </c>
      <c r="DW63" s="229">
        <v>44197</v>
      </c>
      <c r="DX63" s="230"/>
      <c r="DY63" s="229">
        <v>44228</v>
      </c>
      <c r="DZ63" s="230"/>
      <c r="EA63" s="229">
        <v>44256</v>
      </c>
      <c r="EB63" s="230"/>
      <c r="EC63" s="229">
        <v>44287</v>
      </c>
      <c r="ED63" s="230"/>
      <c r="EE63" s="229">
        <v>44317</v>
      </c>
      <c r="EF63" s="230"/>
      <c r="EG63" s="229">
        <v>44348</v>
      </c>
      <c r="EH63" s="230"/>
      <c r="EI63" s="229">
        <v>44378</v>
      </c>
      <c r="EJ63" s="230"/>
      <c r="EK63" s="229">
        <v>44409</v>
      </c>
      <c r="EL63" s="230"/>
      <c r="EM63" s="229">
        <v>44440</v>
      </c>
      <c r="EN63" s="230"/>
      <c r="EO63" s="229">
        <v>44470</v>
      </c>
      <c r="EP63" s="230"/>
      <c r="EQ63" s="229">
        <v>44501</v>
      </c>
      <c r="ER63" s="230"/>
      <c r="ES63" s="229">
        <v>44531</v>
      </c>
      <c r="ET63" s="230"/>
      <c r="EU63" s="148"/>
      <c r="EV63" s="103">
        <v>2022</v>
      </c>
      <c r="EW63" s="229">
        <v>44562</v>
      </c>
      <c r="EX63" s="230"/>
      <c r="EY63" s="229">
        <v>44593</v>
      </c>
      <c r="EZ63" s="230"/>
      <c r="FA63" s="229">
        <v>44621</v>
      </c>
      <c r="FB63" s="230"/>
      <c r="FC63" s="229">
        <v>44652</v>
      </c>
      <c r="FD63" s="230"/>
      <c r="FE63" s="229">
        <v>44682</v>
      </c>
      <c r="FF63" s="230"/>
      <c r="FG63" s="229">
        <v>44713</v>
      </c>
      <c r="FH63" s="230"/>
      <c r="FI63" s="229">
        <v>44743</v>
      </c>
      <c r="FJ63" s="230"/>
      <c r="FK63" s="229">
        <v>44774</v>
      </c>
      <c r="FL63" s="230"/>
      <c r="FM63" s="229">
        <v>44805</v>
      </c>
      <c r="FN63" s="230"/>
      <c r="FO63" s="229">
        <v>44835</v>
      </c>
      <c r="FP63" s="230"/>
      <c r="FQ63" s="229">
        <v>44866</v>
      </c>
      <c r="FR63" s="230"/>
      <c r="FS63" s="229">
        <v>44896</v>
      </c>
      <c r="FT63" s="230"/>
      <c r="FU63" s="148"/>
      <c r="FV63" s="103">
        <v>2023</v>
      </c>
      <c r="FW63" s="229">
        <v>44927</v>
      </c>
      <c r="FX63" s="230"/>
      <c r="FY63" s="229">
        <v>44958</v>
      </c>
      <c r="FZ63" s="230"/>
      <c r="GA63" s="229">
        <v>44986</v>
      </c>
      <c r="GB63" s="230"/>
      <c r="GC63" s="229">
        <v>45017</v>
      </c>
      <c r="GD63" s="230"/>
      <c r="GE63" s="229">
        <v>45047</v>
      </c>
      <c r="GF63" s="230"/>
      <c r="GG63" s="229">
        <v>45078</v>
      </c>
      <c r="GH63" s="230"/>
      <c r="GI63" s="229">
        <v>45108</v>
      </c>
      <c r="GJ63" s="230"/>
      <c r="GK63" s="229">
        <v>45139</v>
      </c>
      <c r="GL63" s="230"/>
      <c r="GM63" s="229">
        <v>45170</v>
      </c>
      <c r="GN63" s="230"/>
      <c r="GO63" s="229">
        <v>45200</v>
      </c>
      <c r="GP63" s="230"/>
      <c r="GQ63" s="229">
        <v>45231</v>
      </c>
      <c r="GR63" s="230"/>
      <c r="GS63" s="229">
        <v>45261</v>
      </c>
      <c r="GT63" s="230"/>
      <c r="GU63" s="148"/>
      <c r="GV63" s="103">
        <v>2024</v>
      </c>
      <c r="GW63" s="229">
        <v>45292</v>
      </c>
      <c r="GX63" s="230"/>
      <c r="GY63" s="229">
        <v>45323</v>
      </c>
      <c r="GZ63" s="230"/>
      <c r="HA63" s="229">
        <v>45352</v>
      </c>
      <c r="HB63" s="230"/>
      <c r="HC63" s="229">
        <v>45383</v>
      </c>
      <c r="HD63" s="230"/>
      <c r="HE63" s="229">
        <v>45413</v>
      </c>
      <c r="HF63" s="230"/>
      <c r="HG63" s="229">
        <v>45444</v>
      </c>
      <c r="HH63" s="230"/>
      <c r="HI63" s="229">
        <v>45474</v>
      </c>
      <c r="HJ63" s="230"/>
      <c r="HK63" s="229">
        <v>45505</v>
      </c>
      <c r="HL63" s="230"/>
      <c r="HM63" s="148"/>
      <c r="HN63" s="157" t="s">
        <v>129</v>
      </c>
      <c r="HO63" s="15" t="s">
        <v>1</v>
      </c>
      <c r="HP63" s="15" t="s">
        <v>2</v>
      </c>
      <c r="HQ63" s="14" t="s">
        <v>131</v>
      </c>
    </row>
    <row r="64" spans="1:233" ht="30">
      <c r="A64" s="21"/>
      <c r="B64" s="15" t="s">
        <v>0</v>
      </c>
      <c r="C64" s="15" t="s">
        <v>22</v>
      </c>
      <c r="D64" s="22" t="s">
        <v>128</v>
      </c>
      <c r="E64" s="15" t="s">
        <v>3</v>
      </c>
      <c r="F64" s="15" t="s">
        <v>4</v>
      </c>
      <c r="G64" s="15" t="s">
        <v>3</v>
      </c>
      <c r="H64" s="15" t="s">
        <v>4</v>
      </c>
      <c r="I64" s="15" t="s">
        <v>3</v>
      </c>
      <c r="J64" s="15" t="s">
        <v>4</v>
      </c>
      <c r="K64" s="15" t="s">
        <v>3</v>
      </c>
      <c r="L64" s="15" t="s">
        <v>4</v>
      </c>
      <c r="M64" s="15" t="s">
        <v>3</v>
      </c>
      <c r="N64" s="15" t="s">
        <v>4</v>
      </c>
      <c r="O64" s="15" t="s">
        <v>3</v>
      </c>
      <c r="P64" s="15" t="s">
        <v>4</v>
      </c>
      <c r="Q64" s="15" t="s">
        <v>3</v>
      </c>
      <c r="R64" s="15" t="s">
        <v>4</v>
      </c>
      <c r="S64" s="15" t="s">
        <v>3</v>
      </c>
      <c r="T64" s="15" t="s">
        <v>4</v>
      </c>
      <c r="U64" s="149" t="s">
        <v>126</v>
      </c>
      <c r="V64" s="22" t="s">
        <v>128</v>
      </c>
      <c r="W64" s="15" t="s">
        <v>3</v>
      </c>
      <c r="X64" s="15" t="s">
        <v>4</v>
      </c>
      <c r="Y64" s="15" t="s">
        <v>3</v>
      </c>
      <c r="Z64" s="15" t="s">
        <v>4</v>
      </c>
      <c r="AA64" s="15" t="s">
        <v>3</v>
      </c>
      <c r="AB64" s="15" t="s">
        <v>4</v>
      </c>
      <c r="AC64" s="15" t="s">
        <v>3</v>
      </c>
      <c r="AD64" s="15" t="s">
        <v>4</v>
      </c>
      <c r="AE64" s="15" t="s">
        <v>3</v>
      </c>
      <c r="AF64" s="15" t="s">
        <v>4</v>
      </c>
      <c r="AG64" s="15" t="s">
        <v>3</v>
      </c>
      <c r="AH64" s="150" t="s">
        <v>4</v>
      </c>
      <c r="AI64" s="151" t="s">
        <v>3</v>
      </c>
      <c r="AJ64" s="15" t="s">
        <v>4</v>
      </c>
      <c r="AK64" s="15" t="s">
        <v>3</v>
      </c>
      <c r="AL64" s="15" t="s">
        <v>4</v>
      </c>
      <c r="AM64" s="15" t="s">
        <v>3</v>
      </c>
      <c r="AN64" s="15" t="s">
        <v>4</v>
      </c>
      <c r="AO64" s="15" t="s">
        <v>3</v>
      </c>
      <c r="AP64" s="15" t="s">
        <v>4</v>
      </c>
      <c r="AQ64" s="15" t="s">
        <v>3</v>
      </c>
      <c r="AR64" s="15" t="s">
        <v>4</v>
      </c>
      <c r="AS64" s="15" t="s">
        <v>3</v>
      </c>
      <c r="AT64" s="15" t="s">
        <v>4</v>
      </c>
      <c r="AU64" s="149" t="s">
        <v>126</v>
      </c>
      <c r="AV64" s="22" t="s">
        <v>128</v>
      </c>
      <c r="AW64" s="15" t="s">
        <v>3</v>
      </c>
      <c r="AX64" s="15" t="s">
        <v>4</v>
      </c>
      <c r="AY64" s="15" t="s">
        <v>3</v>
      </c>
      <c r="AZ64" s="15" t="s">
        <v>4</v>
      </c>
      <c r="BA64" s="15" t="s">
        <v>3</v>
      </c>
      <c r="BB64" s="15" t="s">
        <v>4</v>
      </c>
      <c r="BC64" s="15" t="s">
        <v>3</v>
      </c>
      <c r="BD64" s="15" t="s">
        <v>4</v>
      </c>
      <c r="BE64" s="15" t="s">
        <v>3</v>
      </c>
      <c r="BF64" s="15" t="s">
        <v>4</v>
      </c>
      <c r="BG64" s="15" t="s">
        <v>3</v>
      </c>
      <c r="BH64" s="15" t="s">
        <v>4</v>
      </c>
      <c r="BI64" s="151" t="s">
        <v>3</v>
      </c>
      <c r="BJ64" s="15" t="s">
        <v>4</v>
      </c>
      <c r="BK64" s="15" t="s">
        <v>3</v>
      </c>
      <c r="BL64" s="15" t="s">
        <v>4</v>
      </c>
      <c r="BM64" s="15" t="s">
        <v>3</v>
      </c>
      <c r="BN64" s="15" t="s">
        <v>4</v>
      </c>
      <c r="BO64" s="15" t="s">
        <v>3</v>
      </c>
      <c r="BP64" s="15" t="s">
        <v>4</v>
      </c>
      <c r="BQ64" s="15" t="s">
        <v>3</v>
      </c>
      <c r="BR64" s="15" t="s">
        <v>4</v>
      </c>
      <c r="BS64" s="15" t="s">
        <v>3</v>
      </c>
      <c r="BT64" s="15" t="s">
        <v>4</v>
      </c>
      <c r="BU64" s="149" t="s">
        <v>126</v>
      </c>
      <c r="BV64" s="22" t="s">
        <v>128</v>
      </c>
      <c r="BW64" s="15" t="s">
        <v>3</v>
      </c>
      <c r="BX64" s="15" t="s">
        <v>4</v>
      </c>
      <c r="BY64" s="15" t="s">
        <v>3</v>
      </c>
      <c r="BZ64" s="15" t="s">
        <v>4</v>
      </c>
      <c r="CA64" s="15" t="s">
        <v>3</v>
      </c>
      <c r="CB64" s="15" t="s">
        <v>4</v>
      </c>
      <c r="CC64" s="15" t="s">
        <v>3</v>
      </c>
      <c r="CD64" s="15" t="s">
        <v>4</v>
      </c>
      <c r="CE64" s="15" t="s">
        <v>3</v>
      </c>
      <c r="CF64" s="15" t="s">
        <v>4</v>
      </c>
      <c r="CG64" s="15" t="s">
        <v>3</v>
      </c>
      <c r="CH64" s="15" t="s">
        <v>4</v>
      </c>
      <c r="CI64" s="15" t="s">
        <v>3</v>
      </c>
      <c r="CJ64" s="15" t="s">
        <v>4</v>
      </c>
      <c r="CK64" s="15" t="s">
        <v>3</v>
      </c>
      <c r="CL64" s="15" t="s">
        <v>4</v>
      </c>
      <c r="CM64" s="15" t="s">
        <v>3</v>
      </c>
      <c r="CN64" s="15" t="s">
        <v>4</v>
      </c>
      <c r="CO64" s="15" t="s">
        <v>3</v>
      </c>
      <c r="CP64" s="15" t="s">
        <v>4</v>
      </c>
      <c r="CQ64" s="15" t="s">
        <v>3</v>
      </c>
      <c r="CR64" s="15" t="s">
        <v>4</v>
      </c>
      <c r="CS64" s="15" t="s">
        <v>3</v>
      </c>
      <c r="CT64" s="15" t="s">
        <v>4</v>
      </c>
      <c r="CU64" s="149" t="s">
        <v>126</v>
      </c>
      <c r="CV64" s="22" t="s">
        <v>128</v>
      </c>
      <c r="CW64" s="15" t="s">
        <v>3</v>
      </c>
      <c r="CX64" s="15" t="s">
        <v>4</v>
      </c>
      <c r="CY64" s="15" t="s">
        <v>3</v>
      </c>
      <c r="CZ64" s="150" t="s">
        <v>4</v>
      </c>
      <c r="DA64" s="151" t="s">
        <v>3</v>
      </c>
      <c r="DB64" s="15" t="s">
        <v>4</v>
      </c>
      <c r="DC64" s="15" t="s">
        <v>3</v>
      </c>
      <c r="DD64" s="15" t="s">
        <v>4</v>
      </c>
      <c r="DE64" s="15" t="s">
        <v>3</v>
      </c>
      <c r="DF64" s="15" t="s">
        <v>4</v>
      </c>
      <c r="DG64" s="15" t="s">
        <v>3</v>
      </c>
      <c r="DH64" s="15" t="s">
        <v>4</v>
      </c>
      <c r="DI64" s="15" t="s">
        <v>3</v>
      </c>
      <c r="DJ64" s="15" t="s">
        <v>4</v>
      </c>
      <c r="DK64" s="15" t="s">
        <v>3</v>
      </c>
      <c r="DL64" s="15" t="s">
        <v>4</v>
      </c>
      <c r="DM64" s="15" t="s">
        <v>3</v>
      </c>
      <c r="DN64" s="15" t="s">
        <v>4</v>
      </c>
      <c r="DO64" s="15" t="s">
        <v>3</v>
      </c>
      <c r="DP64" s="15" t="s">
        <v>4</v>
      </c>
      <c r="DQ64" s="15" t="s">
        <v>3</v>
      </c>
      <c r="DR64" s="15" t="s">
        <v>4</v>
      </c>
      <c r="DS64" s="15" t="s">
        <v>3</v>
      </c>
      <c r="DT64" s="15" t="s">
        <v>4</v>
      </c>
      <c r="DU64" s="149" t="s">
        <v>126</v>
      </c>
      <c r="DV64" s="22" t="s">
        <v>128</v>
      </c>
      <c r="DW64" s="15" t="s">
        <v>3</v>
      </c>
      <c r="DX64" s="15" t="s">
        <v>4</v>
      </c>
      <c r="DY64" s="15" t="s">
        <v>3</v>
      </c>
      <c r="DZ64" s="15" t="s">
        <v>4</v>
      </c>
      <c r="EA64" s="15" t="s">
        <v>3</v>
      </c>
      <c r="EB64" s="15" t="s">
        <v>4</v>
      </c>
      <c r="EC64" s="15" t="s">
        <v>3</v>
      </c>
      <c r="ED64" s="15" t="s">
        <v>4</v>
      </c>
      <c r="EE64" s="15" t="s">
        <v>3</v>
      </c>
      <c r="EF64" s="15" t="s">
        <v>4</v>
      </c>
      <c r="EG64" s="15" t="s">
        <v>3</v>
      </c>
      <c r="EH64" s="15" t="s">
        <v>4</v>
      </c>
      <c r="EI64" s="15" t="s">
        <v>3</v>
      </c>
      <c r="EJ64" s="15" t="s">
        <v>4</v>
      </c>
      <c r="EK64" s="15" t="s">
        <v>3</v>
      </c>
      <c r="EL64" s="15" t="s">
        <v>4</v>
      </c>
      <c r="EM64" s="15" t="s">
        <v>3</v>
      </c>
      <c r="EN64" s="15" t="s">
        <v>4</v>
      </c>
      <c r="EO64" s="15" t="s">
        <v>3</v>
      </c>
      <c r="EP64" s="15" t="s">
        <v>4</v>
      </c>
      <c r="EQ64" s="15" t="s">
        <v>3</v>
      </c>
      <c r="ER64" s="15" t="s">
        <v>4</v>
      </c>
      <c r="ES64" s="15" t="s">
        <v>3</v>
      </c>
      <c r="ET64" s="15" t="s">
        <v>4</v>
      </c>
      <c r="EU64" s="149" t="s">
        <v>126</v>
      </c>
      <c r="EV64" s="22" t="s">
        <v>128</v>
      </c>
      <c r="EW64" s="15" t="s">
        <v>3</v>
      </c>
      <c r="EX64" s="15" t="s">
        <v>4</v>
      </c>
      <c r="EY64" s="15" t="s">
        <v>3</v>
      </c>
      <c r="EZ64" s="15" t="s">
        <v>4</v>
      </c>
      <c r="FA64" s="15" t="s">
        <v>3</v>
      </c>
      <c r="FB64" s="15" t="s">
        <v>4</v>
      </c>
      <c r="FC64" s="15" t="s">
        <v>3</v>
      </c>
      <c r="FD64" s="15" t="s">
        <v>4</v>
      </c>
      <c r="FE64" s="15" t="s">
        <v>3</v>
      </c>
      <c r="FF64" s="15" t="s">
        <v>4</v>
      </c>
      <c r="FG64" s="15" t="s">
        <v>3</v>
      </c>
      <c r="FH64" s="15" t="s">
        <v>4</v>
      </c>
      <c r="FI64" s="15" t="s">
        <v>3</v>
      </c>
      <c r="FJ64" s="15" t="s">
        <v>4</v>
      </c>
      <c r="FK64" s="15" t="s">
        <v>3</v>
      </c>
      <c r="FL64" s="15" t="s">
        <v>4</v>
      </c>
      <c r="FM64" s="15" t="s">
        <v>3</v>
      </c>
      <c r="FN64" s="15" t="s">
        <v>4</v>
      </c>
      <c r="FO64" s="15" t="s">
        <v>3</v>
      </c>
      <c r="FP64" s="15" t="s">
        <v>4</v>
      </c>
      <c r="FQ64" s="15" t="s">
        <v>3</v>
      </c>
      <c r="FR64" s="15" t="s">
        <v>4</v>
      </c>
      <c r="FS64" s="15" t="s">
        <v>3</v>
      </c>
      <c r="FT64" s="15" t="s">
        <v>4</v>
      </c>
      <c r="FU64" s="149" t="s">
        <v>126</v>
      </c>
      <c r="FV64" s="22" t="s">
        <v>128</v>
      </c>
      <c r="FW64" s="15" t="s">
        <v>3</v>
      </c>
      <c r="FX64" s="15" t="s">
        <v>4</v>
      </c>
      <c r="FY64" s="15" t="s">
        <v>3</v>
      </c>
      <c r="FZ64" s="15" t="s">
        <v>4</v>
      </c>
      <c r="GA64" s="15" t="s">
        <v>3</v>
      </c>
      <c r="GB64" s="150" t="s">
        <v>4</v>
      </c>
      <c r="GC64" s="151" t="s">
        <v>3</v>
      </c>
      <c r="GD64" s="15" t="s">
        <v>4</v>
      </c>
      <c r="GE64" s="15" t="s">
        <v>3</v>
      </c>
      <c r="GF64" s="15" t="s">
        <v>4</v>
      </c>
      <c r="GG64" s="15" t="s">
        <v>3</v>
      </c>
      <c r="GH64" s="15" t="s">
        <v>4</v>
      </c>
      <c r="GI64" s="15" t="s">
        <v>3</v>
      </c>
      <c r="GJ64" s="15" t="s">
        <v>4</v>
      </c>
      <c r="GK64" s="15" t="s">
        <v>3</v>
      </c>
      <c r="GL64" s="15" t="s">
        <v>4</v>
      </c>
      <c r="GM64" s="15" t="s">
        <v>3</v>
      </c>
      <c r="GN64" s="15" t="s">
        <v>4</v>
      </c>
      <c r="GO64" s="15" t="s">
        <v>3</v>
      </c>
      <c r="GP64" s="15" t="s">
        <v>4</v>
      </c>
      <c r="GQ64" s="15" t="s">
        <v>3</v>
      </c>
      <c r="GR64" s="15" t="s">
        <v>4</v>
      </c>
      <c r="GS64" s="15" t="s">
        <v>3</v>
      </c>
      <c r="GT64" s="15" t="s">
        <v>4</v>
      </c>
      <c r="GU64" s="149" t="s">
        <v>126</v>
      </c>
      <c r="GV64" s="22" t="s">
        <v>128</v>
      </c>
      <c r="GW64" s="15" t="s">
        <v>3</v>
      </c>
      <c r="GX64" s="15" t="s">
        <v>4</v>
      </c>
      <c r="GY64" s="15" t="s">
        <v>3</v>
      </c>
      <c r="GZ64" s="15" t="s">
        <v>4</v>
      </c>
      <c r="HA64" s="15" t="s">
        <v>3</v>
      </c>
      <c r="HB64" s="15" t="s">
        <v>4</v>
      </c>
      <c r="HC64" s="15" t="s">
        <v>3</v>
      </c>
      <c r="HD64" s="15" t="s">
        <v>4</v>
      </c>
      <c r="HE64" s="15" t="s">
        <v>3</v>
      </c>
      <c r="HF64" s="15" t="s">
        <v>4</v>
      </c>
      <c r="HG64" s="15" t="s">
        <v>3</v>
      </c>
      <c r="HH64" s="15" t="s">
        <v>4</v>
      </c>
      <c r="HI64" s="15" t="s">
        <v>3</v>
      </c>
      <c r="HJ64" s="15" t="s">
        <v>4</v>
      </c>
      <c r="HK64" s="15" t="s">
        <v>3</v>
      </c>
      <c r="HL64" s="15" t="s">
        <v>4</v>
      </c>
      <c r="HM64" s="149" t="s">
        <v>126</v>
      </c>
      <c r="HN64" s="22"/>
      <c r="HO64" s="15"/>
      <c r="HP64" s="15"/>
      <c r="HQ64" s="14"/>
    </row>
    <row r="65" spans="1:225">
      <c r="A65" s="21">
        <v>2.0299999999999998</v>
      </c>
      <c r="B65" s="16" t="s">
        <v>96</v>
      </c>
      <c r="C65" s="16"/>
      <c r="D65" s="55">
        <v>0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>
        <v>0</v>
      </c>
      <c r="V65" s="55">
        <v>0</v>
      </c>
      <c r="W65" s="55"/>
      <c r="X65" s="55"/>
      <c r="Y65" s="55"/>
      <c r="Z65" s="55"/>
      <c r="AA65" s="55"/>
      <c r="AB65" s="55"/>
      <c r="AC65" s="55"/>
      <c r="AD65" s="55"/>
      <c r="AE65" s="17">
        <v>0</v>
      </c>
      <c r="AF65" s="17">
        <v>0</v>
      </c>
      <c r="AG65" s="17">
        <v>0</v>
      </c>
      <c r="AH65" s="155">
        <v>0</v>
      </c>
      <c r="AI65" s="156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>
        <v>0</v>
      </c>
      <c r="AV65" s="55">
        <v>0</v>
      </c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56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>
        <v>0</v>
      </c>
      <c r="BV65" s="55">
        <f>SUM(CA65,CC65,CE65,CG65,CI65,CK65,CM65,CO65,CQ65,CS65)/123.58/12</f>
        <v>8.9011166855478233E-2</v>
      </c>
      <c r="BW65" s="17"/>
      <c r="BX65" s="17"/>
      <c r="BY65" s="17"/>
      <c r="BZ65" s="17"/>
      <c r="CA65" s="17">
        <f>132*0.1</f>
        <v>13.200000000000001</v>
      </c>
      <c r="CB65" s="17">
        <f>CA65*HW13</f>
        <v>0.38887200000000005</v>
      </c>
      <c r="CC65" s="17">
        <f>132*0.1</f>
        <v>13.200000000000001</v>
      </c>
      <c r="CD65" s="17">
        <f>CC65*HW13</f>
        <v>0.38887200000000005</v>
      </c>
      <c r="CE65" s="17">
        <f>132*0.1</f>
        <v>13.200000000000001</v>
      </c>
      <c r="CF65" s="17">
        <f>CE65*HW13</f>
        <v>0.38887200000000005</v>
      </c>
      <c r="CG65" s="17">
        <f>132*0.1</f>
        <v>13.200000000000001</v>
      </c>
      <c r="CH65" s="17">
        <f>CG65*HW13</f>
        <v>0.38887200000000005</v>
      </c>
      <c r="CI65" s="17">
        <f>132*0.1</f>
        <v>13.200000000000001</v>
      </c>
      <c r="CJ65" s="17">
        <f>CI65*HW13</f>
        <v>0.38887200000000005</v>
      </c>
      <c r="CK65" s="17">
        <f>132*0.1</f>
        <v>13.200000000000001</v>
      </c>
      <c r="CL65" s="17">
        <f>CK65*HW13</f>
        <v>0.38887200000000005</v>
      </c>
      <c r="CM65" s="17">
        <f>132*0.1</f>
        <v>13.200000000000001</v>
      </c>
      <c r="CN65" s="17">
        <f>CM65*HW13</f>
        <v>0.38887200000000005</v>
      </c>
      <c r="CO65" s="17">
        <f>132*0.1</f>
        <v>13.200000000000001</v>
      </c>
      <c r="CP65" s="17">
        <f>CO65*HW13</f>
        <v>0.38887200000000005</v>
      </c>
      <c r="CQ65" s="17">
        <f>132*0.1</f>
        <v>13.200000000000001</v>
      </c>
      <c r="CR65" s="17">
        <f>CQ65*HW13</f>
        <v>0.38887200000000005</v>
      </c>
      <c r="CS65" s="17">
        <f>132*0.1</f>
        <v>13.200000000000001</v>
      </c>
      <c r="CT65" s="17">
        <f>CS65*HW13</f>
        <v>0.38887200000000005</v>
      </c>
      <c r="CU65" s="17">
        <f>BV65*HX25</f>
        <v>4.1719533905162649</v>
      </c>
      <c r="CV65" s="55">
        <f>SUM(DA65,DC65,DE65,DG65,DI65,DK65,DM65,DO65,DQ65,DS65)/123.58/12</f>
        <v>8.9011166855478233E-2</v>
      </c>
      <c r="CW65" s="17">
        <f>132*0.1</f>
        <v>13.200000000000001</v>
      </c>
      <c r="CX65" s="17">
        <f>CW65*HW13</f>
        <v>0.38887200000000005</v>
      </c>
      <c r="CY65" s="17">
        <f>132*0.1</f>
        <v>13.200000000000001</v>
      </c>
      <c r="CZ65" s="155">
        <f>CY65*HW13</f>
        <v>0.38887200000000005</v>
      </c>
      <c r="DA65" s="156">
        <f>132*0.1</f>
        <v>13.200000000000001</v>
      </c>
      <c r="DB65" s="17">
        <f>DA65*HW13</f>
        <v>0.38887200000000005</v>
      </c>
      <c r="DC65" s="17">
        <f>132*0.1</f>
        <v>13.200000000000001</v>
      </c>
      <c r="DD65" s="17">
        <f>DC65*HX13</f>
        <v>0.39468000000000003</v>
      </c>
      <c r="DE65" s="17">
        <f>132*0.1</f>
        <v>13.200000000000001</v>
      </c>
      <c r="DF65" s="17">
        <f>DE65*HW13</f>
        <v>0.38887200000000005</v>
      </c>
      <c r="DG65" s="17">
        <f>132*0.1</f>
        <v>13.200000000000001</v>
      </c>
      <c r="DH65" s="17">
        <f>DG65*HW13</f>
        <v>0.38887200000000005</v>
      </c>
      <c r="DI65" s="17">
        <f>132*0.1</f>
        <v>13.200000000000001</v>
      </c>
      <c r="DJ65" s="17">
        <f>DI65*HW13</f>
        <v>0.38887200000000005</v>
      </c>
      <c r="DK65" s="17">
        <f>132*0.1</f>
        <v>13.200000000000001</v>
      </c>
      <c r="DL65" s="17">
        <f>DK65*IF13</f>
        <v>0</v>
      </c>
      <c r="DM65" s="17">
        <f>132*0.1</f>
        <v>13.200000000000001</v>
      </c>
      <c r="DN65" s="17">
        <f>DM65*HW13</f>
        <v>0.38887200000000005</v>
      </c>
      <c r="DO65" s="17">
        <f>132*0.1</f>
        <v>13.200000000000001</v>
      </c>
      <c r="DP65" s="17">
        <f>DO65*HW13</f>
        <v>0.38887200000000005</v>
      </c>
      <c r="DQ65" s="17">
        <f>132*0.1</f>
        <v>13.200000000000001</v>
      </c>
      <c r="DR65" s="17">
        <f>DQ65*HW13</f>
        <v>0.38887200000000005</v>
      </c>
      <c r="DS65" s="17">
        <f>132*0.1</f>
        <v>13.200000000000001</v>
      </c>
      <c r="DT65" s="17">
        <f>DS65*HW13</f>
        <v>0.38887200000000005</v>
      </c>
      <c r="DU65" s="17">
        <f>CV65*HY25</f>
        <v>4.2345282408156661</v>
      </c>
      <c r="DV65" s="55">
        <f>SUM(EA65,EC65,EE65,EG65,EI65,EK65,EM65,EO65,EQ65,ES65)/123.58/12</f>
        <v>8.9011166855478233E-2</v>
      </c>
      <c r="DW65" s="17">
        <f>132*0.1</f>
        <v>13.200000000000001</v>
      </c>
      <c r="DX65" s="17">
        <f>DW65*HW13</f>
        <v>0.38887200000000005</v>
      </c>
      <c r="DY65" s="17">
        <f>132*0.1</f>
        <v>13.200000000000001</v>
      </c>
      <c r="DZ65" s="17">
        <f>DY65*HW13</f>
        <v>0.38887200000000005</v>
      </c>
      <c r="EA65" s="17">
        <f>132*0.1</f>
        <v>13.200000000000001</v>
      </c>
      <c r="EB65" s="17">
        <f>EA65*HW13</f>
        <v>0.38887200000000005</v>
      </c>
      <c r="EC65" s="17">
        <f>132*0.1</f>
        <v>13.200000000000001</v>
      </c>
      <c r="ED65" s="17">
        <f>EC65*HY13</f>
        <v>0.40062000000000003</v>
      </c>
      <c r="EE65" s="17">
        <f>132*0.1</f>
        <v>13.200000000000001</v>
      </c>
      <c r="EF65" s="17">
        <f>EE65*HW13</f>
        <v>0.38887200000000005</v>
      </c>
      <c r="EG65" s="17">
        <f>132*0.1</f>
        <v>13.200000000000001</v>
      </c>
      <c r="EH65" s="17">
        <f>EG65*HW13</f>
        <v>0.38887200000000005</v>
      </c>
      <c r="EI65" s="17">
        <f>132*0.1</f>
        <v>13.200000000000001</v>
      </c>
      <c r="EJ65" s="17">
        <f>EI65*HW13</f>
        <v>0.38887200000000005</v>
      </c>
      <c r="EK65" s="17">
        <f>132*0.1</f>
        <v>13.200000000000001</v>
      </c>
      <c r="EL65" s="17">
        <f>EK65*HW13</f>
        <v>0.38887200000000005</v>
      </c>
      <c r="EM65" s="17">
        <f>132*0.1</f>
        <v>13.200000000000001</v>
      </c>
      <c r="EN65" s="17">
        <f>EM65*HW13</f>
        <v>0.38887200000000005</v>
      </c>
      <c r="EO65" s="17">
        <f>132*0.1</f>
        <v>13.200000000000001</v>
      </c>
      <c r="EP65" s="17">
        <f>EO65*HW13</f>
        <v>0.38887200000000005</v>
      </c>
      <c r="EQ65" s="17">
        <f>132*0.1</f>
        <v>13.200000000000001</v>
      </c>
      <c r="ER65" s="17">
        <f>EQ65*HW13</f>
        <v>0.38887200000000005</v>
      </c>
      <c r="ES65" s="17">
        <f>132*0.1</f>
        <v>13.200000000000001</v>
      </c>
      <c r="ET65" s="17">
        <f>ES65*HW13</f>
        <v>0.38887200000000005</v>
      </c>
      <c r="EU65" s="17">
        <f>DV65*HZ25</f>
        <v>4.2980822139504777</v>
      </c>
      <c r="EV65" s="55">
        <f>SUM(FA65,FC65,FE65,FG65,FI65,FK65,FM65,FO65,FQ65,FS65)/123.58/12</f>
        <v>8.901116685547824E-3</v>
      </c>
      <c r="EW65" s="17">
        <f>132*0.1</f>
        <v>13.200000000000001</v>
      </c>
      <c r="EX65" s="17">
        <f>EW65*HW13</f>
        <v>0.38887200000000005</v>
      </c>
      <c r="EY65" s="17">
        <f>132*0.1</f>
        <v>13.200000000000001</v>
      </c>
      <c r="EZ65" s="17">
        <f>EY65*HW13</f>
        <v>0.38887200000000005</v>
      </c>
      <c r="FA65" s="17">
        <f>132*0.1</f>
        <v>13.200000000000001</v>
      </c>
      <c r="FB65" s="17">
        <f>FA65*HW13</f>
        <v>0.38887200000000005</v>
      </c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>
        <v>0</v>
      </c>
      <c r="FV65" s="55">
        <f>SUM(GA65,GC65,GE65,GG65,GI65,GK65,GM65,GO65,GQ65,GS65)/123.58/12</f>
        <v>0</v>
      </c>
      <c r="FW65" s="17"/>
      <c r="FX65" s="17"/>
      <c r="FY65" s="17"/>
      <c r="FZ65" s="17"/>
      <c r="GA65" s="17"/>
      <c r="GB65" s="155"/>
      <c r="GC65" s="156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>
        <v>0</v>
      </c>
      <c r="GV65" s="55">
        <v>0</v>
      </c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>
        <v>0</v>
      </c>
      <c r="HN65" s="55">
        <f>SUM(D65,V65,AV65,BV65,CV65,DV65,EV65,FV65,GV65)</f>
        <v>0.27593461725198254</v>
      </c>
      <c r="HO65" s="62">
        <f>SUM(AE65,AG65,AI65,AK65,AM65,AO65,AQ65,AS65,AW65,AY65,BA65,BC65,BE65,BG65,BI65,BK65,BM65,BO65,BQ65,BS65,BW65,BY65,CA65,CC65,CE65,CG65,CI65,CK65,CM65,CO65,CQ65,CS65,CW65,CY65,DA65,DC65,DE65,DG65,DI65,DK65,DM65,DO65,DQ65,DS65,DW65,DY65,EA65,EC65,EE65,EG65,EI65,EK65,EM65,EO65,EQ65,ES65,EW65,EY65,FA65,FC65,FE65,FG65,FI65,FK65,FM65,FO65,FQ65,FS65,FW65,FY65,GA65,GC65,GE65,GG65,GI65,GK65,GM65,GO65,GQ65,GS65,GW65,GY65,HA65,HC65,HE65,HG65,HI65,HK65,AC65,AA65,Y65,W65,S65,Q65,O65,M65,K65,I65,G65,E65)</f>
        <v>488.39999999999969</v>
      </c>
      <c r="HP65" s="62">
        <f>SUM(AF65,AH65,AJ65,AL65,AN65,AP65,AR65,AT65,AX65,AZ65,BB65,BD65,BF65,BH65,BJ65,BL65,BN65,BP65,BR65,BT65,BX65,BZ65,CB65,CD65,CF65,CH65,CJ65,CL65,CN65,CP65,CR65,CT65,CX65,CZ65,DB65,DD65,DF65,DH65,DJ65,DL65,DN65,DP65,DR65,DT65,DX65,DZ65,EB65,ED65,EF65,EH65,EJ65,EL65,EN65,EP65,ER65,ET65,EX65,EZ65,FB65,FD65,FF65,FH65,FJ65,FL65,FN65,FP65,FR65,FT65,FX65,FZ65,GB65,GD65,GF65,GH65,GJ65,GL65,GN65,GP65,GR65,GT65,GX65,GZ65,HB65,HD65,HF65,HH65,HJ65,HL65,AD65,AB65,Z65,X65,T65,R65,P65,N65,L65,J65,H65,F65)</f>
        <v>14.01694799999999</v>
      </c>
      <c r="HQ65" s="178">
        <f>SUM(U65,AU65,BU65,CU65,DU65,EU65,FU65,GU65,HM65)</f>
        <v>12.70456384528241</v>
      </c>
    </row>
    <row r="66" spans="1:225">
      <c r="A66" s="21"/>
      <c r="B66" s="14" t="s">
        <v>5</v>
      </c>
      <c r="C66" s="14">
        <f>SUM(C65:C65)</f>
        <v>0</v>
      </c>
      <c r="D66" s="58">
        <f>D65</f>
        <v>0</v>
      </c>
      <c r="E66" s="58">
        <f t="shared" ref="E66:BP66" si="316">E65</f>
        <v>0</v>
      </c>
      <c r="F66" s="58">
        <f t="shared" si="316"/>
        <v>0</v>
      </c>
      <c r="G66" s="58">
        <f t="shared" si="316"/>
        <v>0</v>
      </c>
      <c r="H66" s="58">
        <f t="shared" si="316"/>
        <v>0</v>
      </c>
      <c r="I66" s="58">
        <f t="shared" si="316"/>
        <v>0</v>
      </c>
      <c r="J66" s="58">
        <f t="shared" si="316"/>
        <v>0</v>
      </c>
      <c r="K66" s="58">
        <f t="shared" si="316"/>
        <v>0</v>
      </c>
      <c r="L66" s="58">
        <f t="shared" si="316"/>
        <v>0</v>
      </c>
      <c r="M66" s="58">
        <f t="shared" si="316"/>
        <v>0</v>
      </c>
      <c r="N66" s="58">
        <f t="shared" si="316"/>
        <v>0</v>
      </c>
      <c r="O66" s="58">
        <f t="shared" si="316"/>
        <v>0</v>
      </c>
      <c r="P66" s="58">
        <f t="shared" si="316"/>
        <v>0</v>
      </c>
      <c r="Q66" s="58">
        <f t="shared" si="316"/>
        <v>0</v>
      </c>
      <c r="R66" s="58">
        <f t="shared" si="316"/>
        <v>0</v>
      </c>
      <c r="S66" s="58">
        <f t="shared" si="316"/>
        <v>0</v>
      </c>
      <c r="T66" s="58">
        <f t="shared" si="316"/>
        <v>0</v>
      </c>
      <c r="U66" s="58">
        <f t="shared" si="316"/>
        <v>0</v>
      </c>
      <c r="V66" s="58">
        <f t="shared" si="316"/>
        <v>0</v>
      </c>
      <c r="W66" s="58">
        <f t="shared" si="316"/>
        <v>0</v>
      </c>
      <c r="X66" s="58">
        <f t="shared" si="316"/>
        <v>0</v>
      </c>
      <c r="Y66" s="58">
        <f t="shared" si="316"/>
        <v>0</v>
      </c>
      <c r="Z66" s="58">
        <f t="shared" si="316"/>
        <v>0</v>
      </c>
      <c r="AA66" s="58">
        <f t="shared" si="316"/>
        <v>0</v>
      </c>
      <c r="AB66" s="58">
        <f t="shared" si="316"/>
        <v>0</v>
      </c>
      <c r="AC66" s="58">
        <f t="shared" si="316"/>
        <v>0</v>
      </c>
      <c r="AD66" s="58">
        <f t="shared" si="316"/>
        <v>0</v>
      </c>
      <c r="AE66" s="58">
        <f t="shared" si="316"/>
        <v>0</v>
      </c>
      <c r="AF66" s="58">
        <f t="shared" si="316"/>
        <v>0</v>
      </c>
      <c r="AG66" s="58">
        <f t="shared" si="316"/>
        <v>0</v>
      </c>
      <c r="AH66" s="58">
        <f t="shared" si="316"/>
        <v>0</v>
      </c>
      <c r="AI66" s="58">
        <f t="shared" si="316"/>
        <v>0</v>
      </c>
      <c r="AJ66" s="58">
        <f t="shared" si="316"/>
        <v>0</v>
      </c>
      <c r="AK66" s="58">
        <f t="shared" si="316"/>
        <v>0</v>
      </c>
      <c r="AL66" s="58">
        <f t="shared" si="316"/>
        <v>0</v>
      </c>
      <c r="AM66" s="58">
        <f t="shared" si="316"/>
        <v>0</v>
      </c>
      <c r="AN66" s="58">
        <f t="shared" si="316"/>
        <v>0</v>
      </c>
      <c r="AO66" s="58">
        <f t="shared" si="316"/>
        <v>0</v>
      </c>
      <c r="AP66" s="58">
        <f t="shared" si="316"/>
        <v>0</v>
      </c>
      <c r="AQ66" s="58">
        <f t="shared" si="316"/>
        <v>0</v>
      </c>
      <c r="AR66" s="58">
        <f t="shared" si="316"/>
        <v>0</v>
      </c>
      <c r="AS66" s="58">
        <f t="shared" si="316"/>
        <v>0</v>
      </c>
      <c r="AT66" s="58">
        <f t="shared" si="316"/>
        <v>0</v>
      </c>
      <c r="AU66" s="58">
        <f t="shared" si="316"/>
        <v>0</v>
      </c>
      <c r="AV66" s="58">
        <f t="shared" si="316"/>
        <v>0</v>
      </c>
      <c r="AW66" s="58">
        <f t="shared" si="316"/>
        <v>0</v>
      </c>
      <c r="AX66" s="58">
        <f t="shared" si="316"/>
        <v>0</v>
      </c>
      <c r="AY66" s="58">
        <f t="shared" si="316"/>
        <v>0</v>
      </c>
      <c r="AZ66" s="58">
        <f t="shared" si="316"/>
        <v>0</v>
      </c>
      <c r="BA66" s="58">
        <f t="shared" si="316"/>
        <v>0</v>
      </c>
      <c r="BB66" s="58">
        <f t="shared" si="316"/>
        <v>0</v>
      </c>
      <c r="BC66" s="58">
        <f t="shared" si="316"/>
        <v>0</v>
      </c>
      <c r="BD66" s="58">
        <f t="shared" si="316"/>
        <v>0</v>
      </c>
      <c r="BE66" s="58">
        <f t="shared" si="316"/>
        <v>0</v>
      </c>
      <c r="BF66" s="58">
        <f t="shared" si="316"/>
        <v>0</v>
      </c>
      <c r="BG66" s="58">
        <f t="shared" si="316"/>
        <v>0</v>
      </c>
      <c r="BH66" s="58">
        <f t="shared" si="316"/>
        <v>0</v>
      </c>
      <c r="BI66" s="58">
        <f t="shared" si="316"/>
        <v>0</v>
      </c>
      <c r="BJ66" s="58">
        <f t="shared" si="316"/>
        <v>0</v>
      </c>
      <c r="BK66" s="58">
        <f t="shared" si="316"/>
        <v>0</v>
      </c>
      <c r="BL66" s="58">
        <f t="shared" si="316"/>
        <v>0</v>
      </c>
      <c r="BM66" s="58">
        <f t="shared" si="316"/>
        <v>0</v>
      </c>
      <c r="BN66" s="58">
        <f t="shared" si="316"/>
        <v>0</v>
      </c>
      <c r="BO66" s="58">
        <f t="shared" si="316"/>
        <v>0</v>
      </c>
      <c r="BP66" s="58">
        <f t="shared" si="316"/>
        <v>0</v>
      </c>
      <c r="BQ66" s="58">
        <f t="shared" ref="BQ66:EB66" si="317">BQ65</f>
        <v>0</v>
      </c>
      <c r="BR66" s="58">
        <f t="shared" si="317"/>
        <v>0</v>
      </c>
      <c r="BS66" s="58">
        <f t="shared" si="317"/>
        <v>0</v>
      </c>
      <c r="BT66" s="58">
        <f t="shared" si="317"/>
        <v>0</v>
      </c>
      <c r="BU66" s="58">
        <f t="shared" si="317"/>
        <v>0</v>
      </c>
      <c r="BV66" s="58">
        <f t="shared" si="317"/>
        <v>8.9011166855478233E-2</v>
      </c>
      <c r="BW66" s="58">
        <f t="shared" si="317"/>
        <v>0</v>
      </c>
      <c r="BX66" s="58">
        <f t="shared" si="317"/>
        <v>0</v>
      </c>
      <c r="BY66" s="58">
        <f t="shared" si="317"/>
        <v>0</v>
      </c>
      <c r="BZ66" s="58">
        <f t="shared" si="317"/>
        <v>0</v>
      </c>
      <c r="CA66" s="58">
        <f t="shared" si="317"/>
        <v>13.200000000000001</v>
      </c>
      <c r="CB66" s="58">
        <f t="shared" si="317"/>
        <v>0.38887200000000005</v>
      </c>
      <c r="CC66" s="58">
        <f t="shared" si="317"/>
        <v>13.200000000000001</v>
      </c>
      <c r="CD66" s="58">
        <f t="shared" si="317"/>
        <v>0.38887200000000005</v>
      </c>
      <c r="CE66" s="58">
        <f t="shared" si="317"/>
        <v>13.200000000000001</v>
      </c>
      <c r="CF66" s="58">
        <f t="shared" si="317"/>
        <v>0.38887200000000005</v>
      </c>
      <c r="CG66" s="58">
        <f t="shared" si="317"/>
        <v>13.200000000000001</v>
      </c>
      <c r="CH66" s="58">
        <f t="shared" si="317"/>
        <v>0.38887200000000005</v>
      </c>
      <c r="CI66" s="58">
        <f t="shared" si="317"/>
        <v>13.200000000000001</v>
      </c>
      <c r="CJ66" s="58">
        <f t="shared" si="317"/>
        <v>0.38887200000000005</v>
      </c>
      <c r="CK66" s="58">
        <f t="shared" si="317"/>
        <v>13.200000000000001</v>
      </c>
      <c r="CL66" s="58">
        <f t="shared" si="317"/>
        <v>0.38887200000000005</v>
      </c>
      <c r="CM66" s="58">
        <f t="shared" si="317"/>
        <v>13.200000000000001</v>
      </c>
      <c r="CN66" s="58">
        <f t="shared" si="317"/>
        <v>0.38887200000000005</v>
      </c>
      <c r="CO66" s="58">
        <f t="shared" si="317"/>
        <v>13.200000000000001</v>
      </c>
      <c r="CP66" s="58">
        <f t="shared" si="317"/>
        <v>0.38887200000000005</v>
      </c>
      <c r="CQ66" s="58">
        <f t="shared" si="317"/>
        <v>13.200000000000001</v>
      </c>
      <c r="CR66" s="58">
        <f t="shared" si="317"/>
        <v>0.38887200000000005</v>
      </c>
      <c r="CS66" s="58">
        <f t="shared" si="317"/>
        <v>13.200000000000001</v>
      </c>
      <c r="CT66" s="58">
        <f t="shared" si="317"/>
        <v>0.38887200000000005</v>
      </c>
      <c r="CU66" s="58">
        <f t="shared" si="317"/>
        <v>4.1719533905162649</v>
      </c>
      <c r="CV66" s="58">
        <f t="shared" si="317"/>
        <v>8.9011166855478233E-2</v>
      </c>
      <c r="CW66" s="58">
        <f t="shared" si="317"/>
        <v>13.200000000000001</v>
      </c>
      <c r="CX66" s="58">
        <f t="shared" si="317"/>
        <v>0.38887200000000005</v>
      </c>
      <c r="CY66" s="58">
        <f t="shared" si="317"/>
        <v>13.200000000000001</v>
      </c>
      <c r="CZ66" s="58">
        <f t="shared" si="317"/>
        <v>0.38887200000000005</v>
      </c>
      <c r="DA66" s="58">
        <f t="shared" si="317"/>
        <v>13.200000000000001</v>
      </c>
      <c r="DB66" s="58">
        <f t="shared" si="317"/>
        <v>0.38887200000000005</v>
      </c>
      <c r="DC66" s="58">
        <f t="shared" si="317"/>
        <v>13.200000000000001</v>
      </c>
      <c r="DD66" s="58">
        <f t="shared" si="317"/>
        <v>0.39468000000000003</v>
      </c>
      <c r="DE66" s="58">
        <f t="shared" si="317"/>
        <v>13.200000000000001</v>
      </c>
      <c r="DF66" s="58">
        <f t="shared" si="317"/>
        <v>0.38887200000000005</v>
      </c>
      <c r="DG66" s="58">
        <f t="shared" si="317"/>
        <v>13.200000000000001</v>
      </c>
      <c r="DH66" s="58">
        <f t="shared" si="317"/>
        <v>0.38887200000000005</v>
      </c>
      <c r="DI66" s="58">
        <f t="shared" si="317"/>
        <v>13.200000000000001</v>
      </c>
      <c r="DJ66" s="58">
        <f t="shared" si="317"/>
        <v>0.38887200000000005</v>
      </c>
      <c r="DK66" s="58">
        <f t="shared" si="317"/>
        <v>13.200000000000001</v>
      </c>
      <c r="DL66" s="58">
        <f t="shared" si="317"/>
        <v>0</v>
      </c>
      <c r="DM66" s="58">
        <f t="shared" si="317"/>
        <v>13.200000000000001</v>
      </c>
      <c r="DN66" s="58">
        <f t="shared" si="317"/>
        <v>0.38887200000000005</v>
      </c>
      <c r="DO66" s="58">
        <f t="shared" si="317"/>
        <v>13.200000000000001</v>
      </c>
      <c r="DP66" s="58">
        <f t="shared" si="317"/>
        <v>0.38887200000000005</v>
      </c>
      <c r="DQ66" s="58">
        <f t="shared" si="317"/>
        <v>13.200000000000001</v>
      </c>
      <c r="DR66" s="58">
        <f t="shared" si="317"/>
        <v>0.38887200000000005</v>
      </c>
      <c r="DS66" s="58">
        <f t="shared" si="317"/>
        <v>13.200000000000001</v>
      </c>
      <c r="DT66" s="58">
        <f t="shared" si="317"/>
        <v>0.38887200000000005</v>
      </c>
      <c r="DU66" s="58">
        <f t="shared" si="317"/>
        <v>4.2345282408156661</v>
      </c>
      <c r="DV66" s="58">
        <f t="shared" si="317"/>
        <v>8.9011166855478233E-2</v>
      </c>
      <c r="DW66" s="58">
        <f t="shared" si="317"/>
        <v>13.200000000000001</v>
      </c>
      <c r="DX66" s="58">
        <f t="shared" si="317"/>
        <v>0.38887200000000005</v>
      </c>
      <c r="DY66" s="58">
        <f t="shared" si="317"/>
        <v>13.200000000000001</v>
      </c>
      <c r="DZ66" s="58">
        <f t="shared" si="317"/>
        <v>0.38887200000000005</v>
      </c>
      <c r="EA66" s="58">
        <f t="shared" si="317"/>
        <v>13.200000000000001</v>
      </c>
      <c r="EB66" s="58">
        <f t="shared" si="317"/>
        <v>0.38887200000000005</v>
      </c>
      <c r="EC66" s="58">
        <f t="shared" ref="EC66:GN66" si="318">EC65</f>
        <v>13.200000000000001</v>
      </c>
      <c r="ED66" s="58">
        <f t="shared" si="318"/>
        <v>0.40062000000000003</v>
      </c>
      <c r="EE66" s="58">
        <f t="shared" si="318"/>
        <v>13.200000000000001</v>
      </c>
      <c r="EF66" s="58">
        <f t="shared" si="318"/>
        <v>0.38887200000000005</v>
      </c>
      <c r="EG66" s="58">
        <f t="shared" si="318"/>
        <v>13.200000000000001</v>
      </c>
      <c r="EH66" s="58">
        <f t="shared" si="318"/>
        <v>0.38887200000000005</v>
      </c>
      <c r="EI66" s="58">
        <f t="shared" si="318"/>
        <v>13.200000000000001</v>
      </c>
      <c r="EJ66" s="58">
        <f t="shared" si="318"/>
        <v>0.38887200000000005</v>
      </c>
      <c r="EK66" s="58">
        <f t="shared" si="318"/>
        <v>13.200000000000001</v>
      </c>
      <c r="EL66" s="58">
        <f t="shared" si="318"/>
        <v>0.38887200000000005</v>
      </c>
      <c r="EM66" s="58">
        <f t="shared" si="318"/>
        <v>13.200000000000001</v>
      </c>
      <c r="EN66" s="58">
        <f t="shared" si="318"/>
        <v>0.38887200000000005</v>
      </c>
      <c r="EO66" s="58">
        <f t="shared" si="318"/>
        <v>13.200000000000001</v>
      </c>
      <c r="EP66" s="58">
        <f t="shared" si="318"/>
        <v>0.38887200000000005</v>
      </c>
      <c r="EQ66" s="58">
        <f t="shared" si="318"/>
        <v>13.200000000000001</v>
      </c>
      <c r="ER66" s="58">
        <f t="shared" si="318"/>
        <v>0.38887200000000005</v>
      </c>
      <c r="ES66" s="58">
        <f t="shared" si="318"/>
        <v>13.200000000000001</v>
      </c>
      <c r="ET66" s="58">
        <f t="shared" si="318"/>
        <v>0.38887200000000005</v>
      </c>
      <c r="EU66" s="58">
        <f t="shared" si="318"/>
        <v>4.2980822139504777</v>
      </c>
      <c r="EV66" s="58">
        <f t="shared" si="318"/>
        <v>8.901116685547824E-3</v>
      </c>
      <c r="EW66" s="58">
        <f t="shared" si="318"/>
        <v>13.200000000000001</v>
      </c>
      <c r="EX66" s="58">
        <f t="shared" si="318"/>
        <v>0.38887200000000005</v>
      </c>
      <c r="EY66" s="58">
        <f t="shared" si="318"/>
        <v>13.200000000000001</v>
      </c>
      <c r="EZ66" s="58">
        <f t="shared" si="318"/>
        <v>0.38887200000000005</v>
      </c>
      <c r="FA66" s="58">
        <f t="shared" si="318"/>
        <v>13.200000000000001</v>
      </c>
      <c r="FB66" s="58">
        <f t="shared" si="318"/>
        <v>0.38887200000000005</v>
      </c>
      <c r="FC66" s="58">
        <f t="shared" si="318"/>
        <v>0</v>
      </c>
      <c r="FD66" s="58">
        <f t="shared" si="318"/>
        <v>0</v>
      </c>
      <c r="FE66" s="58">
        <f t="shared" si="318"/>
        <v>0</v>
      </c>
      <c r="FF66" s="58">
        <f t="shared" si="318"/>
        <v>0</v>
      </c>
      <c r="FG66" s="58">
        <f t="shared" si="318"/>
        <v>0</v>
      </c>
      <c r="FH66" s="58">
        <f t="shared" si="318"/>
        <v>0</v>
      </c>
      <c r="FI66" s="58">
        <f t="shared" si="318"/>
        <v>0</v>
      </c>
      <c r="FJ66" s="58">
        <f t="shared" si="318"/>
        <v>0</v>
      </c>
      <c r="FK66" s="58">
        <f t="shared" si="318"/>
        <v>0</v>
      </c>
      <c r="FL66" s="58">
        <f t="shared" si="318"/>
        <v>0</v>
      </c>
      <c r="FM66" s="58">
        <f t="shared" si="318"/>
        <v>0</v>
      </c>
      <c r="FN66" s="58">
        <f t="shared" si="318"/>
        <v>0</v>
      </c>
      <c r="FO66" s="58">
        <f t="shared" si="318"/>
        <v>0</v>
      </c>
      <c r="FP66" s="58">
        <f t="shared" si="318"/>
        <v>0</v>
      </c>
      <c r="FQ66" s="58">
        <f t="shared" si="318"/>
        <v>0</v>
      </c>
      <c r="FR66" s="58">
        <f t="shared" si="318"/>
        <v>0</v>
      </c>
      <c r="FS66" s="58">
        <f t="shared" si="318"/>
        <v>0</v>
      </c>
      <c r="FT66" s="58">
        <f t="shared" si="318"/>
        <v>0</v>
      </c>
      <c r="FU66" s="58">
        <f t="shared" si="318"/>
        <v>0</v>
      </c>
      <c r="FV66" s="58">
        <f t="shared" si="318"/>
        <v>0</v>
      </c>
      <c r="FW66" s="58">
        <f t="shared" si="318"/>
        <v>0</v>
      </c>
      <c r="FX66" s="58">
        <f t="shared" si="318"/>
        <v>0</v>
      </c>
      <c r="FY66" s="58">
        <f t="shared" si="318"/>
        <v>0</v>
      </c>
      <c r="FZ66" s="58">
        <f t="shared" si="318"/>
        <v>0</v>
      </c>
      <c r="GA66" s="58">
        <f t="shared" si="318"/>
        <v>0</v>
      </c>
      <c r="GB66" s="58">
        <f t="shared" si="318"/>
        <v>0</v>
      </c>
      <c r="GC66" s="58">
        <f t="shared" si="318"/>
        <v>0</v>
      </c>
      <c r="GD66" s="58">
        <f t="shared" si="318"/>
        <v>0</v>
      </c>
      <c r="GE66" s="58">
        <f t="shared" si="318"/>
        <v>0</v>
      </c>
      <c r="GF66" s="58">
        <f t="shared" si="318"/>
        <v>0</v>
      </c>
      <c r="GG66" s="58">
        <f t="shared" si="318"/>
        <v>0</v>
      </c>
      <c r="GH66" s="58">
        <f t="shared" si="318"/>
        <v>0</v>
      </c>
      <c r="GI66" s="58">
        <f t="shared" si="318"/>
        <v>0</v>
      </c>
      <c r="GJ66" s="58">
        <f t="shared" si="318"/>
        <v>0</v>
      </c>
      <c r="GK66" s="58">
        <f t="shared" si="318"/>
        <v>0</v>
      </c>
      <c r="GL66" s="58">
        <f t="shared" si="318"/>
        <v>0</v>
      </c>
      <c r="GM66" s="58">
        <f t="shared" si="318"/>
        <v>0</v>
      </c>
      <c r="GN66" s="58">
        <f t="shared" si="318"/>
        <v>0</v>
      </c>
      <c r="GO66" s="58">
        <f t="shared" ref="GO66:HM66" si="319">GO65</f>
        <v>0</v>
      </c>
      <c r="GP66" s="58">
        <f t="shared" si="319"/>
        <v>0</v>
      </c>
      <c r="GQ66" s="58">
        <f t="shared" si="319"/>
        <v>0</v>
      </c>
      <c r="GR66" s="58">
        <f t="shared" si="319"/>
        <v>0</v>
      </c>
      <c r="GS66" s="58">
        <f t="shared" si="319"/>
        <v>0</v>
      </c>
      <c r="GT66" s="58">
        <f t="shared" si="319"/>
        <v>0</v>
      </c>
      <c r="GU66" s="58">
        <f t="shared" si="319"/>
        <v>0</v>
      </c>
      <c r="GV66" s="58">
        <f t="shared" si="319"/>
        <v>0</v>
      </c>
      <c r="GW66" s="58">
        <f t="shared" si="319"/>
        <v>0</v>
      </c>
      <c r="GX66" s="58">
        <f t="shared" si="319"/>
        <v>0</v>
      </c>
      <c r="GY66" s="58">
        <f t="shared" si="319"/>
        <v>0</v>
      </c>
      <c r="GZ66" s="58">
        <f t="shared" si="319"/>
        <v>0</v>
      </c>
      <c r="HA66" s="58">
        <f t="shared" si="319"/>
        <v>0</v>
      </c>
      <c r="HB66" s="58">
        <f t="shared" si="319"/>
        <v>0</v>
      </c>
      <c r="HC66" s="58">
        <f t="shared" si="319"/>
        <v>0</v>
      </c>
      <c r="HD66" s="58">
        <f t="shared" si="319"/>
        <v>0</v>
      </c>
      <c r="HE66" s="58">
        <f t="shared" si="319"/>
        <v>0</v>
      </c>
      <c r="HF66" s="58">
        <f t="shared" si="319"/>
        <v>0</v>
      </c>
      <c r="HG66" s="58">
        <f t="shared" si="319"/>
        <v>0</v>
      </c>
      <c r="HH66" s="58">
        <f t="shared" si="319"/>
        <v>0</v>
      </c>
      <c r="HI66" s="58">
        <f t="shared" si="319"/>
        <v>0</v>
      </c>
      <c r="HJ66" s="58">
        <f t="shared" si="319"/>
        <v>0</v>
      </c>
      <c r="HK66" s="58">
        <f t="shared" si="319"/>
        <v>0</v>
      </c>
      <c r="HL66" s="58">
        <f t="shared" si="319"/>
        <v>0</v>
      </c>
      <c r="HM66" s="58">
        <f t="shared" si="319"/>
        <v>0</v>
      </c>
      <c r="HN66" s="58"/>
      <c r="HO66" s="8">
        <f t="shared" ref="HO66:HP66" si="320">SUM(HO65:HO65)</f>
        <v>488.39999999999969</v>
      </c>
      <c r="HP66" s="8">
        <f t="shared" si="320"/>
        <v>14.01694799999999</v>
      </c>
      <c r="HQ66" s="14"/>
    </row>
    <row r="67" spans="1:225">
      <c r="A67" s="21"/>
      <c r="B67" s="14" t="s">
        <v>32</v>
      </c>
      <c r="C67" s="14"/>
      <c r="D67" s="153">
        <f>D66</f>
        <v>0</v>
      </c>
      <c r="E67" s="153">
        <f>E66</f>
        <v>0</v>
      </c>
      <c r="F67" s="153">
        <f>F66</f>
        <v>0</v>
      </c>
      <c r="G67" s="153">
        <f t="shared" ref="G67:BR67" si="321">E67+G66</f>
        <v>0</v>
      </c>
      <c r="H67" s="153">
        <f t="shared" si="321"/>
        <v>0</v>
      </c>
      <c r="I67" s="153">
        <f t="shared" si="321"/>
        <v>0</v>
      </c>
      <c r="J67" s="153">
        <f t="shared" si="321"/>
        <v>0</v>
      </c>
      <c r="K67" s="153">
        <f t="shared" si="321"/>
        <v>0</v>
      </c>
      <c r="L67" s="153">
        <f t="shared" si="321"/>
        <v>0</v>
      </c>
      <c r="M67" s="153">
        <f t="shared" si="321"/>
        <v>0</v>
      </c>
      <c r="N67" s="153">
        <f t="shared" si="321"/>
        <v>0</v>
      </c>
      <c r="O67" s="153">
        <f t="shared" si="321"/>
        <v>0</v>
      </c>
      <c r="P67" s="153">
        <f t="shared" si="321"/>
        <v>0</v>
      </c>
      <c r="Q67" s="153">
        <f t="shared" si="321"/>
        <v>0</v>
      </c>
      <c r="R67" s="153">
        <f t="shared" si="321"/>
        <v>0</v>
      </c>
      <c r="S67" s="153">
        <f t="shared" si="321"/>
        <v>0</v>
      </c>
      <c r="T67" s="153">
        <f t="shared" si="321"/>
        <v>0</v>
      </c>
      <c r="U67" s="153">
        <f>U66</f>
        <v>0</v>
      </c>
      <c r="V67" s="153">
        <f>D67+V66</f>
        <v>0</v>
      </c>
      <c r="W67" s="153">
        <f>S67+W66</f>
        <v>0</v>
      </c>
      <c r="X67" s="153">
        <f>T67+X66</f>
        <v>0</v>
      </c>
      <c r="Y67" s="153">
        <f t="shared" si="321"/>
        <v>0</v>
      </c>
      <c r="Z67" s="153">
        <f t="shared" si="321"/>
        <v>0</v>
      </c>
      <c r="AA67" s="153">
        <f t="shared" si="321"/>
        <v>0</v>
      </c>
      <c r="AB67" s="153">
        <f t="shared" si="321"/>
        <v>0</v>
      </c>
      <c r="AC67" s="153">
        <f t="shared" si="321"/>
        <v>0</v>
      </c>
      <c r="AD67" s="153">
        <f t="shared" si="321"/>
        <v>0</v>
      </c>
      <c r="AE67" s="153">
        <f t="shared" si="321"/>
        <v>0</v>
      </c>
      <c r="AF67" s="153">
        <f t="shared" si="321"/>
        <v>0</v>
      </c>
      <c r="AG67" s="14">
        <f t="shared" si="321"/>
        <v>0</v>
      </c>
      <c r="AH67" s="152">
        <f t="shared" si="321"/>
        <v>0</v>
      </c>
      <c r="AI67" s="18">
        <f t="shared" si="321"/>
        <v>0</v>
      </c>
      <c r="AJ67" s="14">
        <f t="shared" si="321"/>
        <v>0</v>
      </c>
      <c r="AK67" s="14">
        <f t="shared" si="321"/>
        <v>0</v>
      </c>
      <c r="AL67" s="14">
        <f t="shared" si="321"/>
        <v>0</v>
      </c>
      <c r="AM67" s="14">
        <f t="shared" si="321"/>
        <v>0</v>
      </c>
      <c r="AN67" s="14">
        <f t="shared" si="321"/>
        <v>0</v>
      </c>
      <c r="AO67" s="14">
        <f t="shared" si="321"/>
        <v>0</v>
      </c>
      <c r="AP67" s="14">
        <f t="shared" si="321"/>
        <v>0</v>
      </c>
      <c r="AQ67" s="14">
        <f t="shared" si="321"/>
        <v>0</v>
      </c>
      <c r="AR67" s="14">
        <f t="shared" si="321"/>
        <v>0</v>
      </c>
      <c r="AS67" s="14">
        <f t="shared" si="321"/>
        <v>0</v>
      </c>
      <c r="AT67" s="14">
        <f t="shared" si="321"/>
        <v>0</v>
      </c>
      <c r="AU67" s="159">
        <f>U67+AU66</f>
        <v>0</v>
      </c>
      <c r="AV67" s="153">
        <f>V67+AV66</f>
        <v>0</v>
      </c>
      <c r="AW67" s="14">
        <f>AS67+AW66</f>
        <v>0</v>
      </c>
      <c r="AX67" s="14">
        <f>AT67+AX66</f>
        <v>0</v>
      </c>
      <c r="AY67" s="14">
        <f t="shared" si="321"/>
        <v>0</v>
      </c>
      <c r="AZ67" s="14">
        <f t="shared" si="321"/>
        <v>0</v>
      </c>
      <c r="BA67" s="14">
        <f t="shared" si="321"/>
        <v>0</v>
      </c>
      <c r="BB67" s="14">
        <f t="shared" si="321"/>
        <v>0</v>
      </c>
      <c r="BC67" s="14">
        <f t="shared" si="321"/>
        <v>0</v>
      </c>
      <c r="BD67" s="14">
        <f t="shared" si="321"/>
        <v>0</v>
      </c>
      <c r="BE67" s="14">
        <f t="shared" si="321"/>
        <v>0</v>
      </c>
      <c r="BF67" s="14">
        <f t="shared" si="321"/>
        <v>0</v>
      </c>
      <c r="BG67" s="14">
        <f t="shared" si="321"/>
        <v>0</v>
      </c>
      <c r="BH67" s="14">
        <f t="shared" si="321"/>
        <v>0</v>
      </c>
      <c r="BI67" s="18">
        <f t="shared" si="321"/>
        <v>0</v>
      </c>
      <c r="BJ67" s="14">
        <f t="shared" si="321"/>
        <v>0</v>
      </c>
      <c r="BK67" s="14">
        <f t="shared" si="321"/>
        <v>0</v>
      </c>
      <c r="BL67" s="14">
        <f t="shared" si="321"/>
        <v>0</v>
      </c>
      <c r="BM67" s="14">
        <f t="shared" si="321"/>
        <v>0</v>
      </c>
      <c r="BN67" s="14">
        <f t="shared" si="321"/>
        <v>0</v>
      </c>
      <c r="BO67" s="14">
        <f t="shared" si="321"/>
        <v>0</v>
      </c>
      <c r="BP67" s="14">
        <f t="shared" si="321"/>
        <v>0</v>
      </c>
      <c r="BQ67" s="14">
        <f t="shared" si="321"/>
        <v>0</v>
      </c>
      <c r="BR67" s="14">
        <f t="shared" si="321"/>
        <v>0</v>
      </c>
      <c r="BS67" s="14">
        <f t="shared" ref="BS67:CT67" si="322">BQ67+BS66</f>
        <v>0</v>
      </c>
      <c r="BT67" s="14">
        <f t="shared" si="322"/>
        <v>0</v>
      </c>
      <c r="BU67" s="159">
        <f>AU67+BU66</f>
        <v>0</v>
      </c>
      <c r="BV67" s="153">
        <f>AV67+BV66</f>
        <v>8.9011166855478233E-2</v>
      </c>
      <c r="BW67" s="14">
        <f>BS67+BW66</f>
        <v>0</v>
      </c>
      <c r="BX67" s="14">
        <f>BT67+BX66</f>
        <v>0</v>
      </c>
      <c r="BY67" s="14">
        <f t="shared" si="322"/>
        <v>0</v>
      </c>
      <c r="BZ67" s="14">
        <f t="shared" si="322"/>
        <v>0</v>
      </c>
      <c r="CA67" s="14">
        <f t="shared" si="322"/>
        <v>13.200000000000001</v>
      </c>
      <c r="CB67" s="14">
        <f t="shared" si="322"/>
        <v>0.38887200000000005</v>
      </c>
      <c r="CC67" s="14">
        <f t="shared" si="322"/>
        <v>26.400000000000002</v>
      </c>
      <c r="CD67" s="14">
        <f t="shared" si="322"/>
        <v>0.7777440000000001</v>
      </c>
      <c r="CE67" s="14">
        <f t="shared" si="322"/>
        <v>39.6</v>
      </c>
      <c r="CF67" s="14">
        <f t="shared" si="322"/>
        <v>1.1666160000000001</v>
      </c>
      <c r="CG67" s="14">
        <f t="shared" si="322"/>
        <v>52.800000000000004</v>
      </c>
      <c r="CH67" s="14">
        <f t="shared" si="322"/>
        <v>1.5554880000000002</v>
      </c>
      <c r="CI67" s="14">
        <f t="shared" si="322"/>
        <v>66</v>
      </c>
      <c r="CJ67" s="14">
        <f t="shared" si="322"/>
        <v>1.9443600000000003</v>
      </c>
      <c r="CK67" s="14">
        <f t="shared" si="322"/>
        <v>79.2</v>
      </c>
      <c r="CL67" s="14">
        <f t="shared" si="322"/>
        <v>2.3332320000000002</v>
      </c>
      <c r="CM67" s="14">
        <f t="shared" si="322"/>
        <v>92.4</v>
      </c>
      <c r="CN67" s="14">
        <f t="shared" si="322"/>
        <v>2.7221040000000003</v>
      </c>
      <c r="CO67" s="14">
        <f t="shared" si="322"/>
        <v>105.60000000000001</v>
      </c>
      <c r="CP67" s="14">
        <f t="shared" si="322"/>
        <v>3.1109760000000004</v>
      </c>
      <c r="CQ67" s="14">
        <f t="shared" si="322"/>
        <v>118.80000000000001</v>
      </c>
      <c r="CR67" s="14">
        <f t="shared" si="322"/>
        <v>3.4998480000000005</v>
      </c>
      <c r="CS67" s="14">
        <f t="shared" si="322"/>
        <v>132</v>
      </c>
      <c r="CT67" s="14">
        <f t="shared" si="322"/>
        <v>3.8887200000000006</v>
      </c>
      <c r="CU67" s="159">
        <f>BU67+CU66</f>
        <v>4.1719533905162649</v>
      </c>
      <c r="CV67" s="153">
        <f>BV67+CV66</f>
        <v>0.17802233371095647</v>
      </c>
      <c r="CW67" s="14"/>
      <c r="CX67" s="14">
        <f>CT67+CX66</f>
        <v>4.2775920000000003</v>
      </c>
      <c r="CY67" s="14">
        <f t="shared" ref="CY67:FJ67" si="323">CW67+CY66</f>
        <v>13.200000000000001</v>
      </c>
      <c r="CZ67" s="152">
        <f t="shared" si="323"/>
        <v>4.6664640000000004</v>
      </c>
      <c r="DA67" s="18">
        <f t="shared" si="323"/>
        <v>26.400000000000002</v>
      </c>
      <c r="DB67" s="14">
        <f t="shared" si="323"/>
        <v>5.0553360000000005</v>
      </c>
      <c r="DC67" s="14">
        <f t="shared" si="323"/>
        <v>39.6</v>
      </c>
      <c r="DD67" s="14">
        <f t="shared" si="323"/>
        <v>5.4500160000000006</v>
      </c>
      <c r="DE67" s="14">
        <f t="shared" si="323"/>
        <v>52.800000000000004</v>
      </c>
      <c r="DF67" s="14">
        <f t="shared" si="323"/>
        <v>5.8388880000000007</v>
      </c>
      <c r="DG67" s="14">
        <f t="shared" si="323"/>
        <v>66</v>
      </c>
      <c r="DH67" s="14">
        <f t="shared" si="323"/>
        <v>6.2277600000000009</v>
      </c>
      <c r="DI67" s="14">
        <f t="shared" si="323"/>
        <v>79.2</v>
      </c>
      <c r="DJ67" s="14">
        <f t="shared" si="323"/>
        <v>6.616632000000001</v>
      </c>
      <c r="DK67" s="14">
        <f t="shared" si="323"/>
        <v>92.4</v>
      </c>
      <c r="DL67" s="14">
        <f t="shared" si="323"/>
        <v>6.616632000000001</v>
      </c>
      <c r="DM67" s="14">
        <f t="shared" si="323"/>
        <v>105.60000000000001</v>
      </c>
      <c r="DN67" s="14">
        <f t="shared" si="323"/>
        <v>7.0055040000000011</v>
      </c>
      <c r="DO67" s="14">
        <f t="shared" si="323"/>
        <v>118.80000000000001</v>
      </c>
      <c r="DP67" s="14">
        <f t="shared" si="323"/>
        <v>7.3943760000000012</v>
      </c>
      <c r="DQ67" s="14">
        <f t="shared" si="323"/>
        <v>132</v>
      </c>
      <c r="DR67" s="14">
        <f t="shared" si="323"/>
        <v>7.7832480000000013</v>
      </c>
      <c r="DS67" s="14">
        <f t="shared" si="323"/>
        <v>145.19999999999999</v>
      </c>
      <c r="DT67" s="14">
        <f t="shared" si="323"/>
        <v>8.1721200000000014</v>
      </c>
      <c r="DU67" s="159">
        <f>CU67+DU66</f>
        <v>8.4064816313319319</v>
      </c>
      <c r="DV67" s="153">
        <f>CV67+DV66</f>
        <v>0.26703350056643471</v>
      </c>
      <c r="DW67" s="14">
        <f>DS67+DW66</f>
        <v>158.39999999999998</v>
      </c>
      <c r="DX67" s="14">
        <f>DT67+DX66</f>
        <v>8.5609920000000006</v>
      </c>
      <c r="DY67" s="14">
        <f t="shared" si="323"/>
        <v>171.59999999999997</v>
      </c>
      <c r="DZ67" s="14">
        <f t="shared" si="323"/>
        <v>8.9498639999999998</v>
      </c>
      <c r="EA67" s="14">
        <f t="shared" si="323"/>
        <v>184.79999999999995</v>
      </c>
      <c r="EB67" s="14">
        <f t="shared" si="323"/>
        <v>9.338735999999999</v>
      </c>
      <c r="EC67" s="14">
        <f t="shared" si="323"/>
        <v>197.99999999999994</v>
      </c>
      <c r="ED67" s="14">
        <f t="shared" si="323"/>
        <v>9.739355999999999</v>
      </c>
      <c r="EE67" s="14">
        <f t="shared" si="323"/>
        <v>211.19999999999993</v>
      </c>
      <c r="EF67" s="14">
        <f t="shared" si="323"/>
        <v>10.128227999999998</v>
      </c>
      <c r="EG67" s="14">
        <f t="shared" si="323"/>
        <v>224.39999999999992</v>
      </c>
      <c r="EH67" s="14">
        <f t="shared" si="323"/>
        <v>10.517099999999997</v>
      </c>
      <c r="EI67" s="14">
        <f t="shared" si="323"/>
        <v>237.59999999999991</v>
      </c>
      <c r="EJ67" s="14">
        <f t="shared" si="323"/>
        <v>10.905971999999997</v>
      </c>
      <c r="EK67" s="14">
        <f t="shared" si="323"/>
        <v>250.7999999999999</v>
      </c>
      <c r="EL67" s="14">
        <f t="shared" si="323"/>
        <v>11.294843999999996</v>
      </c>
      <c r="EM67" s="14">
        <f t="shared" si="323"/>
        <v>263.99999999999989</v>
      </c>
      <c r="EN67" s="14">
        <f t="shared" si="323"/>
        <v>11.683715999999995</v>
      </c>
      <c r="EO67" s="14">
        <f t="shared" si="323"/>
        <v>277.19999999999987</v>
      </c>
      <c r="EP67" s="14">
        <f t="shared" si="323"/>
        <v>12.072587999999994</v>
      </c>
      <c r="EQ67" s="14">
        <f t="shared" si="323"/>
        <v>290.39999999999986</v>
      </c>
      <c r="ER67" s="14">
        <f t="shared" si="323"/>
        <v>12.461459999999994</v>
      </c>
      <c r="ES67" s="14">
        <f t="shared" si="323"/>
        <v>303.59999999999985</v>
      </c>
      <c r="ET67" s="14">
        <f t="shared" si="323"/>
        <v>12.850331999999993</v>
      </c>
      <c r="EU67" s="159">
        <f>DU67+EU66</f>
        <v>12.70456384528241</v>
      </c>
      <c r="EV67" s="153">
        <f>DV67+EV66</f>
        <v>0.27593461725198254</v>
      </c>
      <c r="EW67" s="14">
        <f>ES67+EW66</f>
        <v>316.79999999999984</v>
      </c>
      <c r="EX67" s="14">
        <f>ET67+EX66</f>
        <v>13.239203999999992</v>
      </c>
      <c r="EY67" s="14">
        <f t="shared" si="323"/>
        <v>329.99999999999983</v>
      </c>
      <c r="EZ67" s="14">
        <f t="shared" si="323"/>
        <v>13.628075999999991</v>
      </c>
      <c r="FA67" s="14">
        <f t="shared" si="323"/>
        <v>343.19999999999982</v>
      </c>
      <c r="FB67" s="14">
        <f t="shared" si="323"/>
        <v>14.01694799999999</v>
      </c>
      <c r="FC67" s="14">
        <f t="shared" si="323"/>
        <v>343.19999999999982</v>
      </c>
      <c r="FD67" s="14">
        <f t="shared" si="323"/>
        <v>14.01694799999999</v>
      </c>
      <c r="FE67" s="14">
        <f t="shared" si="323"/>
        <v>343.19999999999982</v>
      </c>
      <c r="FF67" s="14">
        <f t="shared" si="323"/>
        <v>14.01694799999999</v>
      </c>
      <c r="FG67" s="14">
        <f t="shared" si="323"/>
        <v>343.19999999999982</v>
      </c>
      <c r="FH67" s="14">
        <f t="shared" si="323"/>
        <v>14.01694799999999</v>
      </c>
      <c r="FI67" s="14">
        <f t="shared" si="323"/>
        <v>343.19999999999982</v>
      </c>
      <c r="FJ67" s="14">
        <f t="shared" si="323"/>
        <v>14.01694799999999</v>
      </c>
      <c r="FK67" s="14">
        <f t="shared" ref="FK67:GT67" si="324">FI67+FK66</f>
        <v>343.19999999999982</v>
      </c>
      <c r="FL67" s="14">
        <f t="shared" si="324"/>
        <v>14.01694799999999</v>
      </c>
      <c r="FM67" s="14">
        <f t="shared" si="324"/>
        <v>343.19999999999982</v>
      </c>
      <c r="FN67" s="14">
        <f t="shared" si="324"/>
        <v>14.01694799999999</v>
      </c>
      <c r="FO67" s="14">
        <f t="shared" si="324"/>
        <v>343.19999999999982</v>
      </c>
      <c r="FP67" s="14">
        <f t="shared" si="324"/>
        <v>14.01694799999999</v>
      </c>
      <c r="FQ67" s="14">
        <f t="shared" si="324"/>
        <v>343.19999999999982</v>
      </c>
      <c r="FR67" s="14">
        <f t="shared" si="324"/>
        <v>14.01694799999999</v>
      </c>
      <c r="FS67" s="14">
        <f t="shared" si="324"/>
        <v>343.19999999999982</v>
      </c>
      <c r="FT67" s="14">
        <f t="shared" si="324"/>
        <v>14.01694799999999</v>
      </c>
      <c r="FU67" s="159">
        <f>EU67+FU66</f>
        <v>12.70456384528241</v>
      </c>
      <c r="FV67" s="153">
        <f>EV67+FV66</f>
        <v>0.27593461725198254</v>
      </c>
      <c r="FW67" s="14">
        <f>FS67+FW66</f>
        <v>343.19999999999982</v>
      </c>
      <c r="FX67" s="14">
        <f>FT67+FX66</f>
        <v>14.01694799999999</v>
      </c>
      <c r="FY67" s="14">
        <f t="shared" si="324"/>
        <v>343.19999999999982</v>
      </c>
      <c r="FZ67" s="14">
        <f t="shared" si="324"/>
        <v>14.01694799999999</v>
      </c>
      <c r="GA67" s="14">
        <f t="shared" si="324"/>
        <v>343.19999999999982</v>
      </c>
      <c r="GB67" s="152">
        <f t="shared" si="324"/>
        <v>14.01694799999999</v>
      </c>
      <c r="GC67" s="18">
        <f t="shared" si="324"/>
        <v>343.19999999999982</v>
      </c>
      <c r="GD67" s="14">
        <f t="shared" si="324"/>
        <v>14.01694799999999</v>
      </c>
      <c r="GE67" s="14">
        <f t="shared" si="324"/>
        <v>343.19999999999982</v>
      </c>
      <c r="GF67" s="14">
        <f t="shared" si="324"/>
        <v>14.01694799999999</v>
      </c>
      <c r="GG67" s="14">
        <f t="shared" si="324"/>
        <v>343.19999999999982</v>
      </c>
      <c r="GH67" s="14">
        <f t="shared" si="324"/>
        <v>14.01694799999999</v>
      </c>
      <c r="GI67" s="14">
        <f t="shared" si="324"/>
        <v>343.19999999999982</v>
      </c>
      <c r="GJ67" s="14">
        <f t="shared" si="324"/>
        <v>14.01694799999999</v>
      </c>
      <c r="GK67" s="14">
        <f t="shared" si="324"/>
        <v>343.19999999999982</v>
      </c>
      <c r="GL67" s="14">
        <f t="shared" si="324"/>
        <v>14.01694799999999</v>
      </c>
      <c r="GM67" s="14">
        <f t="shared" si="324"/>
        <v>343.19999999999982</v>
      </c>
      <c r="GN67" s="14">
        <f t="shared" si="324"/>
        <v>14.01694799999999</v>
      </c>
      <c r="GO67" s="14">
        <f t="shared" si="324"/>
        <v>343.19999999999982</v>
      </c>
      <c r="GP67" s="14">
        <f t="shared" si="324"/>
        <v>14.01694799999999</v>
      </c>
      <c r="GQ67" s="14">
        <f t="shared" si="324"/>
        <v>343.19999999999982</v>
      </c>
      <c r="GR67" s="14">
        <f t="shared" si="324"/>
        <v>14.01694799999999</v>
      </c>
      <c r="GS67" s="14">
        <f t="shared" si="324"/>
        <v>343.19999999999982</v>
      </c>
      <c r="GT67" s="14">
        <f t="shared" si="324"/>
        <v>14.01694799999999</v>
      </c>
      <c r="GU67" s="159">
        <f>FU67+GU66</f>
        <v>12.70456384528241</v>
      </c>
      <c r="GV67" s="153">
        <f>FV67+GV66</f>
        <v>0.27593461725198254</v>
      </c>
      <c r="GW67" s="14">
        <f>GS67+GW66</f>
        <v>343.19999999999982</v>
      </c>
      <c r="GX67" s="14">
        <f>GT67+GX66</f>
        <v>14.01694799999999</v>
      </c>
      <c r="GY67" s="14">
        <f t="shared" ref="GY67:HL67" si="325">GW67+GY66</f>
        <v>343.19999999999982</v>
      </c>
      <c r="GZ67" s="14">
        <f t="shared" si="325"/>
        <v>14.01694799999999</v>
      </c>
      <c r="HA67" s="14">
        <f t="shared" si="325"/>
        <v>343.19999999999982</v>
      </c>
      <c r="HB67" s="14">
        <f t="shared" si="325"/>
        <v>14.01694799999999</v>
      </c>
      <c r="HC67" s="14">
        <f t="shared" si="325"/>
        <v>343.19999999999982</v>
      </c>
      <c r="HD67" s="14">
        <f t="shared" si="325"/>
        <v>14.01694799999999</v>
      </c>
      <c r="HE67" s="14">
        <f t="shared" si="325"/>
        <v>343.19999999999982</v>
      </c>
      <c r="HF67" s="14">
        <f t="shared" si="325"/>
        <v>14.01694799999999</v>
      </c>
      <c r="HG67" s="14">
        <f t="shared" si="325"/>
        <v>343.19999999999982</v>
      </c>
      <c r="HH67" s="14">
        <f t="shared" si="325"/>
        <v>14.01694799999999</v>
      </c>
      <c r="HI67" s="14">
        <f t="shared" si="325"/>
        <v>343.19999999999982</v>
      </c>
      <c r="HJ67" s="14">
        <f t="shared" si="325"/>
        <v>14.01694799999999</v>
      </c>
      <c r="HK67" s="14">
        <f t="shared" si="325"/>
        <v>343.19999999999982</v>
      </c>
      <c r="HL67" s="14">
        <f t="shared" si="325"/>
        <v>14.01694799999999</v>
      </c>
      <c r="HM67" s="159">
        <f>GU67+HM66</f>
        <v>12.70456384528241</v>
      </c>
      <c r="HN67" s="51"/>
      <c r="HO67" s="8">
        <f>HK67</f>
        <v>343.19999999999982</v>
      </c>
      <c r="HP67" s="8">
        <f>HL67</f>
        <v>14.01694799999999</v>
      </c>
      <c r="HQ67" s="14"/>
    </row>
    <row r="68" spans="1:225" s="5" customFormat="1">
      <c r="AH68" s="76"/>
      <c r="BH68" s="70"/>
      <c r="CZ68" s="76"/>
      <c r="GB68" s="76"/>
    </row>
    <row r="69" spans="1:225" s="5" customFormat="1">
      <c r="D69" s="5">
        <v>0</v>
      </c>
      <c r="AH69" s="76"/>
      <c r="AU69" s="5">
        <f>CU66+DU66/2</f>
        <v>6.2892175109240984</v>
      </c>
      <c r="BH69" s="70"/>
      <c r="CV69" s="5">
        <f>DU66/2+EU66</f>
        <v>6.4153463343583113</v>
      </c>
      <c r="CZ69" s="76"/>
      <c r="GB69" s="76"/>
    </row>
    <row r="70" spans="1:225" s="5" customFormat="1">
      <c r="AH70" s="76"/>
      <c r="BH70" s="70"/>
      <c r="CZ70" s="76"/>
      <c r="GB70" s="76"/>
    </row>
    <row r="71" spans="1:225" s="5" customFormat="1">
      <c r="AH71" s="76"/>
      <c r="BH71" s="70"/>
      <c r="CZ71" s="76"/>
      <c r="GB71" s="76"/>
    </row>
    <row r="72" spans="1:225" s="5" customFormat="1" ht="30">
      <c r="B72" s="47" t="s">
        <v>130</v>
      </c>
      <c r="C72" s="47"/>
      <c r="D72" s="50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129"/>
      <c r="AF72" s="129"/>
      <c r="AG72" s="129"/>
      <c r="AH72" s="76"/>
      <c r="AV72" s="50"/>
      <c r="BH72" s="70"/>
      <c r="BV72" s="50"/>
      <c r="CV72" s="50"/>
      <c r="CZ72" s="76"/>
      <c r="DV72" s="50"/>
      <c r="EV72" s="50"/>
      <c r="FV72" s="50"/>
      <c r="GB72" s="76"/>
      <c r="GV72" s="50"/>
      <c r="HN72" s="50"/>
    </row>
    <row r="73" spans="1:225" s="5" customFormat="1">
      <c r="B73" s="46"/>
      <c r="C73" s="46"/>
      <c r="D73" s="50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H73" s="76"/>
      <c r="AV73" s="50"/>
      <c r="BH73" s="70"/>
      <c r="BV73" s="50"/>
      <c r="CV73" s="50"/>
      <c r="CZ73" s="76"/>
      <c r="DV73" s="50"/>
      <c r="EV73" s="50"/>
      <c r="FV73" s="50"/>
      <c r="GB73" s="76"/>
      <c r="GV73" s="50"/>
      <c r="HN73" s="50"/>
    </row>
    <row r="74" spans="1:225" s="5" customFormat="1" ht="45">
      <c r="B74" s="160"/>
      <c r="C74" s="160"/>
      <c r="D74" s="161">
        <v>2016</v>
      </c>
      <c r="E74" s="231">
        <v>42491</v>
      </c>
      <c r="F74" s="232"/>
      <c r="G74" s="231">
        <v>42522</v>
      </c>
      <c r="H74" s="232"/>
      <c r="I74" s="231">
        <v>42552</v>
      </c>
      <c r="J74" s="232"/>
      <c r="K74" s="231">
        <v>42583</v>
      </c>
      <c r="L74" s="232"/>
      <c r="M74" s="231">
        <v>42614</v>
      </c>
      <c r="N74" s="232"/>
      <c r="O74" s="231">
        <v>42644</v>
      </c>
      <c r="P74" s="232"/>
      <c r="Q74" s="231">
        <v>42675</v>
      </c>
      <c r="R74" s="232"/>
      <c r="S74" s="231">
        <v>42705</v>
      </c>
      <c r="T74" s="232"/>
      <c r="U74" s="162"/>
      <c r="V74" s="161">
        <v>2017</v>
      </c>
      <c r="W74" s="231">
        <v>42736</v>
      </c>
      <c r="X74" s="232"/>
      <c r="Y74" s="231">
        <v>42767</v>
      </c>
      <c r="Z74" s="232"/>
      <c r="AA74" s="231">
        <v>42795</v>
      </c>
      <c r="AB74" s="232"/>
      <c r="AC74" s="231">
        <v>42826</v>
      </c>
      <c r="AD74" s="232"/>
      <c r="AE74" s="231">
        <v>42856</v>
      </c>
      <c r="AF74" s="232"/>
      <c r="AG74" s="231">
        <v>42887</v>
      </c>
      <c r="AH74" s="232"/>
      <c r="AI74" s="231">
        <v>42917</v>
      </c>
      <c r="AJ74" s="232"/>
      <c r="AK74" s="231">
        <v>42948</v>
      </c>
      <c r="AL74" s="232"/>
      <c r="AM74" s="231">
        <v>42979</v>
      </c>
      <c r="AN74" s="232"/>
      <c r="AO74" s="231">
        <v>43009</v>
      </c>
      <c r="AP74" s="232"/>
      <c r="AQ74" s="231">
        <v>43040</v>
      </c>
      <c r="AR74" s="232"/>
      <c r="AS74" s="231">
        <v>43070</v>
      </c>
      <c r="AT74" s="232"/>
      <c r="AU74" s="162"/>
      <c r="AV74" s="161">
        <v>2018</v>
      </c>
      <c r="AW74" s="231">
        <v>43101</v>
      </c>
      <c r="AX74" s="232"/>
      <c r="AY74" s="231">
        <v>43132</v>
      </c>
      <c r="AZ74" s="232"/>
      <c r="BA74" s="231">
        <v>43160</v>
      </c>
      <c r="BB74" s="232"/>
      <c r="BC74" s="231">
        <v>43191</v>
      </c>
      <c r="BD74" s="232"/>
      <c r="BE74" s="231">
        <v>43221</v>
      </c>
      <c r="BF74" s="232"/>
      <c r="BG74" s="231">
        <v>43252</v>
      </c>
      <c r="BH74" s="232"/>
      <c r="BI74" s="231">
        <v>43282</v>
      </c>
      <c r="BJ74" s="232"/>
      <c r="BK74" s="231">
        <v>43313</v>
      </c>
      <c r="BL74" s="232"/>
      <c r="BM74" s="231">
        <v>43344</v>
      </c>
      <c r="BN74" s="232"/>
      <c r="BO74" s="231">
        <v>43374</v>
      </c>
      <c r="BP74" s="232"/>
      <c r="BQ74" s="231">
        <v>43405</v>
      </c>
      <c r="BR74" s="232"/>
      <c r="BS74" s="231">
        <v>43435</v>
      </c>
      <c r="BT74" s="232"/>
      <c r="BU74" s="162"/>
      <c r="BV74" s="161">
        <v>2019</v>
      </c>
      <c r="BW74" s="231">
        <v>43466</v>
      </c>
      <c r="BX74" s="232"/>
      <c r="BY74" s="231">
        <v>43497</v>
      </c>
      <c r="BZ74" s="232"/>
      <c r="CA74" s="231">
        <v>43525</v>
      </c>
      <c r="CB74" s="232"/>
      <c r="CC74" s="231">
        <v>43556</v>
      </c>
      <c r="CD74" s="232"/>
      <c r="CE74" s="231">
        <v>43586</v>
      </c>
      <c r="CF74" s="232"/>
      <c r="CG74" s="231">
        <v>43617</v>
      </c>
      <c r="CH74" s="232"/>
      <c r="CI74" s="231">
        <v>43647</v>
      </c>
      <c r="CJ74" s="232"/>
      <c r="CK74" s="231">
        <v>43678</v>
      </c>
      <c r="CL74" s="232"/>
      <c r="CM74" s="231">
        <v>43709</v>
      </c>
      <c r="CN74" s="232"/>
      <c r="CO74" s="231">
        <v>43739</v>
      </c>
      <c r="CP74" s="232"/>
      <c r="CQ74" s="231">
        <v>43770</v>
      </c>
      <c r="CR74" s="232"/>
      <c r="CS74" s="231">
        <v>43800</v>
      </c>
      <c r="CT74" s="232"/>
      <c r="CU74" s="162"/>
      <c r="CV74" s="161">
        <v>2020</v>
      </c>
      <c r="CW74" s="231">
        <v>43831</v>
      </c>
      <c r="CX74" s="232"/>
      <c r="CY74" s="231">
        <v>43862</v>
      </c>
      <c r="CZ74" s="232"/>
      <c r="DA74" s="231">
        <v>43891</v>
      </c>
      <c r="DB74" s="232"/>
      <c r="DC74" s="231">
        <v>43922</v>
      </c>
      <c r="DD74" s="232"/>
      <c r="DE74" s="231">
        <v>43952</v>
      </c>
      <c r="DF74" s="232"/>
      <c r="DG74" s="231">
        <v>43983</v>
      </c>
      <c r="DH74" s="232"/>
      <c r="DI74" s="231">
        <v>44013</v>
      </c>
      <c r="DJ74" s="232"/>
      <c r="DK74" s="231">
        <v>44044</v>
      </c>
      <c r="DL74" s="232"/>
      <c r="DM74" s="231">
        <v>44075</v>
      </c>
      <c r="DN74" s="232"/>
      <c r="DO74" s="231">
        <v>44105</v>
      </c>
      <c r="DP74" s="232"/>
      <c r="DQ74" s="231">
        <v>44136</v>
      </c>
      <c r="DR74" s="232"/>
      <c r="DS74" s="231">
        <v>44166</v>
      </c>
      <c r="DT74" s="232"/>
      <c r="DU74" s="162"/>
      <c r="DV74" s="161">
        <v>2021</v>
      </c>
      <c r="DW74" s="231">
        <v>44197</v>
      </c>
      <c r="DX74" s="232"/>
      <c r="DY74" s="231">
        <v>44228</v>
      </c>
      <c r="DZ74" s="232"/>
      <c r="EA74" s="231">
        <v>44256</v>
      </c>
      <c r="EB74" s="232"/>
      <c r="EC74" s="231">
        <v>44287</v>
      </c>
      <c r="ED74" s="232"/>
      <c r="EE74" s="231">
        <v>44317</v>
      </c>
      <c r="EF74" s="232"/>
      <c r="EG74" s="231">
        <v>44348</v>
      </c>
      <c r="EH74" s="232"/>
      <c r="EI74" s="231">
        <v>44378</v>
      </c>
      <c r="EJ74" s="232"/>
      <c r="EK74" s="231">
        <v>44409</v>
      </c>
      <c r="EL74" s="232"/>
      <c r="EM74" s="231">
        <v>44440</v>
      </c>
      <c r="EN74" s="232"/>
      <c r="EO74" s="231">
        <v>44470</v>
      </c>
      <c r="EP74" s="232"/>
      <c r="EQ74" s="231">
        <v>44501</v>
      </c>
      <c r="ER74" s="232"/>
      <c r="ES74" s="231">
        <v>44531</v>
      </c>
      <c r="ET74" s="232"/>
      <c r="EU74" s="162"/>
      <c r="EV74" s="161">
        <v>2022</v>
      </c>
      <c r="EW74" s="231">
        <v>44562</v>
      </c>
      <c r="EX74" s="232"/>
      <c r="EY74" s="231">
        <v>44593</v>
      </c>
      <c r="EZ74" s="232"/>
      <c r="FA74" s="231">
        <v>44621</v>
      </c>
      <c r="FB74" s="232"/>
      <c r="FC74" s="231">
        <v>44652</v>
      </c>
      <c r="FD74" s="232"/>
      <c r="FE74" s="231">
        <v>44682</v>
      </c>
      <c r="FF74" s="232"/>
      <c r="FG74" s="231">
        <v>44713</v>
      </c>
      <c r="FH74" s="232"/>
      <c r="FI74" s="231">
        <v>44743</v>
      </c>
      <c r="FJ74" s="232"/>
      <c r="FK74" s="231">
        <v>44774</v>
      </c>
      <c r="FL74" s="232"/>
      <c r="FM74" s="231">
        <v>44805</v>
      </c>
      <c r="FN74" s="232"/>
      <c r="FO74" s="231">
        <v>44835</v>
      </c>
      <c r="FP74" s="232"/>
      <c r="FQ74" s="231">
        <v>44866</v>
      </c>
      <c r="FR74" s="232"/>
      <c r="FS74" s="231">
        <v>44896</v>
      </c>
      <c r="FT74" s="232"/>
      <c r="FU74" s="162"/>
      <c r="FV74" s="161">
        <v>2023</v>
      </c>
      <c r="FW74" s="231">
        <v>44927</v>
      </c>
      <c r="FX74" s="232"/>
      <c r="FY74" s="231">
        <v>44958</v>
      </c>
      <c r="FZ74" s="232"/>
      <c r="GA74" s="231">
        <v>44986</v>
      </c>
      <c r="GB74" s="232"/>
      <c r="GC74" s="231">
        <v>45017</v>
      </c>
      <c r="GD74" s="232"/>
      <c r="GE74" s="231">
        <v>45047</v>
      </c>
      <c r="GF74" s="232"/>
      <c r="GG74" s="231">
        <v>45078</v>
      </c>
      <c r="GH74" s="232"/>
      <c r="GI74" s="231">
        <v>45108</v>
      </c>
      <c r="GJ74" s="232"/>
      <c r="GK74" s="231">
        <v>45139</v>
      </c>
      <c r="GL74" s="232"/>
      <c r="GM74" s="231">
        <v>45170</v>
      </c>
      <c r="GN74" s="232"/>
      <c r="GO74" s="231">
        <v>45200</v>
      </c>
      <c r="GP74" s="232"/>
      <c r="GQ74" s="231">
        <v>45231</v>
      </c>
      <c r="GR74" s="232"/>
      <c r="GS74" s="231">
        <v>45261</v>
      </c>
      <c r="GT74" s="232"/>
      <c r="GU74" s="162"/>
      <c r="GV74" s="161">
        <v>2024</v>
      </c>
      <c r="GW74" s="231">
        <v>45292</v>
      </c>
      <c r="GX74" s="232"/>
      <c r="GY74" s="231">
        <v>45323</v>
      </c>
      <c r="GZ74" s="232"/>
      <c r="HA74" s="231">
        <v>45352</v>
      </c>
      <c r="HB74" s="232"/>
      <c r="HC74" s="231">
        <v>45383</v>
      </c>
      <c r="HD74" s="232"/>
      <c r="HE74" s="231">
        <v>45413</v>
      </c>
      <c r="HF74" s="232"/>
      <c r="HG74" s="231">
        <v>45444</v>
      </c>
      <c r="HH74" s="232"/>
      <c r="HI74" s="231">
        <v>45474</v>
      </c>
      <c r="HJ74" s="232"/>
      <c r="HK74" s="231">
        <v>45505</v>
      </c>
      <c r="HL74" s="232"/>
      <c r="HM74" s="162"/>
      <c r="HN74" s="163" t="s">
        <v>129</v>
      </c>
      <c r="HQ74" s="164" t="s">
        <v>131</v>
      </c>
    </row>
    <row r="75" spans="1:225" s="5" customFormat="1" ht="30">
      <c r="B75" s="164" t="s">
        <v>0</v>
      </c>
      <c r="C75" s="164" t="s">
        <v>22</v>
      </c>
      <c r="D75" s="165" t="s">
        <v>128</v>
      </c>
      <c r="E75" s="164" t="s">
        <v>3</v>
      </c>
      <c r="F75" s="164" t="s">
        <v>4</v>
      </c>
      <c r="G75" s="164" t="s">
        <v>3</v>
      </c>
      <c r="H75" s="164" t="s">
        <v>4</v>
      </c>
      <c r="I75" s="164" t="s">
        <v>3</v>
      </c>
      <c r="J75" s="164" t="s">
        <v>4</v>
      </c>
      <c r="K75" s="164" t="s">
        <v>3</v>
      </c>
      <c r="L75" s="164" t="s">
        <v>4</v>
      </c>
      <c r="M75" s="164" t="s">
        <v>3</v>
      </c>
      <c r="N75" s="164" t="s">
        <v>4</v>
      </c>
      <c r="O75" s="164" t="s">
        <v>3</v>
      </c>
      <c r="P75" s="164" t="s">
        <v>4</v>
      </c>
      <c r="Q75" s="164" t="s">
        <v>3</v>
      </c>
      <c r="R75" s="164" t="s">
        <v>4</v>
      </c>
      <c r="S75" s="164" t="s">
        <v>3</v>
      </c>
      <c r="T75" s="164" t="s">
        <v>4</v>
      </c>
      <c r="U75" s="166" t="s">
        <v>126</v>
      </c>
      <c r="V75" s="165" t="s">
        <v>128</v>
      </c>
      <c r="W75" s="164" t="s">
        <v>3</v>
      </c>
      <c r="X75" s="164" t="s">
        <v>4</v>
      </c>
      <c r="Y75" s="164" t="s">
        <v>3</v>
      </c>
      <c r="Z75" s="164" t="s">
        <v>4</v>
      </c>
      <c r="AA75" s="164" t="s">
        <v>3</v>
      </c>
      <c r="AB75" s="164" t="s">
        <v>4</v>
      </c>
      <c r="AC75" s="164" t="s">
        <v>3</v>
      </c>
      <c r="AD75" s="164" t="s">
        <v>4</v>
      </c>
      <c r="AE75" s="164" t="s">
        <v>3</v>
      </c>
      <c r="AF75" s="164" t="s">
        <v>4</v>
      </c>
      <c r="AG75" s="164" t="s">
        <v>3</v>
      </c>
      <c r="AH75" s="167" t="s">
        <v>4</v>
      </c>
      <c r="AI75" s="168" t="s">
        <v>3</v>
      </c>
      <c r="AJ75" s="164" t="s">
        <v>4</v>
      </c>
      <c r="AK75" s="164" t="s">
        <v>3</v>
      </c>
      <c r="AL75" s="164" t="s">
        <v>4</v>
      </c>
      <c r="AM75" s="164" t="s">
        <v>3</v>
      </c>
      <c r="AN75" s="164" t="s">
        <v>4</v>
      </c>
      <c r="AO75" s="164" t="s">
        <v>3</v>
      </c>
      <c r="AP75" s="164" t="s">
        <v>4</v>
      </c>
      <c r="AQ75" s="164" t="s">
        <v>3</v>
      </c>
      <c r="AR75" s="164" t="s">
        <v>4</v>
      </c>
      <c r="AS75" s="164" t="s">
        <v>3</v>
      </c>
      <c r="AT75" s="164" t="s">
        <v>4</v>
      </c>
      <c r="AU75" s="166" t="s">
        <v>126</v>
      </c>
      <c r="AV75" s="165" t="s">
        <v>128</v>
      </c>
      <c r="AW75" s="164" t="s">
        <v>3</v>
      </c>
      <c r="AX75" s="164" t="s">
        <v>4</v>
      </c>
      <c r="AY75" s="164" t="s">
        <v>3</v>
      </c>
      <c r="AZ75" s="164" t="s">
        <v>4</v>
      </c>
      <c r="BA75" s="164" t="s">
        <v>3</v>
      </c>
      <c r="BB75" s="164" t="s">
        <v>4</v>
      </c>
      <c r="BC75" s="164" t="s">
        <v>3</v>
      </c>
      <c r="BD75" s="164" t="s">
        <v>4</v>
      </c>
      <c r="BE75" s="164" t="s">
        <v>3</v>
      </c>
      <c r="BF75" s="164" t="s">
        <v>4</v>
      </c>
      <c r="BG75" s="164" t="s">
        <v>3</v>
      </c>
      <c r="BH75" s="164" t="s">
        <v>4</v>
      </c>
      <c r="BI75" s="168" t="s">
        <v>3</v>
      </c>
      <c r="BJ75" s="164" t="s">
        <v>4</v>
      </c>
      <c r="BK75" s="164" t="s">
        <v>3</v>
      </c>
      <c r="BL75" s="164" t="s">
        <v>4</v>
      </c>
      <c r="BM75" s="164" t="s">
        <v>3</v>
      </c>
      <c r="BN75" s="164" t="s">
        <v>4</v>
      </c>
      <c r="BO75" s="164" t="s">
        <v>3</v>
      </c>
      <c r="BP75" s="164" t="s">
        <v>4</v>
      </c>
      <c r="BQ75" s="164" t="s">
        <v>3</v>
      </c>
      <c r="BR75" s="164" t="s">
        <v>4</v>
      </c>
      <c r="BS75" s="164" t="s">
        <v>3</v>
      </c>
      <c r="BT75" s="164" t="s">
        <v>4</v>
      </c>
      <c r="BU75" s="166" t="s">
        <v>126</v>
      </c>
      <c r="BV75" s="165" t="s">
        <v>128</v>
      </c>
      <c r="BW75" s="164" t="s">
        <v>3</v>
      </c>
      <c r="BX75" s="164" t="s">
        <v>4</v>
      </c>
      <c r="BY75" s="164" t="s">
        <v>3</v>
      </c>
      <c r="BZ75" s="164" t="s">
        <v>4</v>
      </c>
      <c r="CA75" s="164" t="s">
        <v>3</v>
      </c>
      <c r="CB75" s="164" t="s">
        <v>4</v>
      </c>
      <c r="CC75" s="164" t="s">
        <v>3</v>
      </c>
      <c r="CD75" s="164" t="s">
        <v>4</v>
      </c>
      <c r="CE75" s="164" t="s">
        <v>3</v>
      </c>
      <c r="CF75" s="164" t="s">
        <v>4</v>
      </c>
      <c r="CG75" s="164" t="s">
        <v>3</v>
      </c>
      <c r="CH75" s="164" t="s">
        <v>4</v>
      </c>
      <c r="CI75" s="164" t="s">
        <v>3</v>
      </c>
      <c r="CJ75" s="164" t="s">
        <v>4</v>
      </c>
      <c r="CK75" s="164" t="s">
        <v>3</v>
      </c>
      <c r="CL75" s="164" t="s">
        <v>4</v>
      </c>
      <c r="CM75" s="164" t="s">
        <v>3</v>
      </c>
      <c r="CN75" s="164" t="s">
        <v>4</v>
      </c>
      <c r="CO75" s="164" t="s">
        <v>3</v>
      </c>
      <c r="CP75" s="164" t="s">
        <v>4</v>
      </c>
      <c r="CQ75" s="164" t="s">
        <v>3</v>
      </c>
      <c r="CR75" s="164" t="s">
        <v>4</v>
      </c>
      <c r="CS75" s="164" t="s">
        <v>3</v>
      </c>
      <c r="CT75" s="164" t="s">
        <v>4</v>
      </c>
      <c r="CU75" s="166" t="s">
        <v>126</v>
      </c>
      <c r="CV75" s="165" t="s">
        <v>128</v>
      </c>
      <c r="CW75" s="164" t="s">
        <v>3</v>
      </c>
      <c r="CX75" s="164" t="s">
        <v>4</v>
      </c>
      <c r="CY75" s="164" t="s">
        <v>3</v>
      </c>
      <c r="CZ75" s="167" t="s">
        <v>4</v>
      </c>
      <c r="DA75" s="168" t="s">
        <v>3</v>
      </c>
      <c r="DB75" s="164" t="s">
        <v>4</v>
      </c>
      <c r="DC75" s="164" t="s">
        <v>3</v>
      </c>
      <c r="DD75" s="164" t="s">
        <v>4</v>
      </c>
      <c r="DE75" s="164" t="s">
        <v>3</v>
      </c>
      <c r="DF75" s="164" t="s">
        <v>4</v>
      </c>
      <c r="DG75" s="164" t="s">
        <v>3</v>
      </c>
      <c r="DH75" s="164" t="s">
        <v>4</v>
      </c>
      <c r="DI75" s="164" t="s">
        <v>3</v>
      </c>
      <c r="DJ75" s="164" t="s">
        <v>4</v>
      </c>
      <c r="DK75" s="164" t="s">
        <v>3</v>
      </c>
      <c r="DL75" s="164" t="s">
        <v>4</v>
      </c>
      <c r="DM75" s="164" t="s">
        <v>3</v>
      </c>
      <c r="DN75" s="164" t="s">
        <v>4</v>
      </c>
      <c r="DO75" s="164" t="s">
        <v>3</v>
      </c>
      <c r="DP75" s="164" t="s">
        <v>4</v>
      </c>
      <c r="DQ75" s="164" t="s">
        <v>3</v>
      </c>
      <c r="DR75" s="164" t="s">
        <v>4</v>
      </c>
      <c r="DS75" s="164" t="s">
        <v>3</v>
      </c>
      <c r="DT75" s="164" t="s">
        <v>4</v>
      </c>
      <c r="DU75" s="166" t="s">
        <v>126</v>
      </c>
      <c r="DV75" s="165" t="s">
        <v>128</v>
      </c>
      <c r="DW75" s="164" t="s">
        <v>3</v>
      </c>
      <c r="DX75" s="164" t="s">
        <v>4</v>
      </c>
      <c r="DY75" s="164" t="s">
        <v>3</v>
      </c>
      <c r="DZ75" s="164" t="s">
        <v>4</v>
      </c>
      <c r="EA75" s="164" t="s">
        <v>3</v>
      </c>
      <c r="EB75" s="164" t="s">
        <v>4</v>
      </c>
      <c r="EC75" s="164" t="s">
        <v>3</v>
      </c>
      <c r="ED75" s="164" t="s">
        <v>4</v>
      </c>
      <c r="EE75" s="164" t="s">
        <v>3</v>
      </c>
      <c r="EF75" s="164" t="s">
        <v>4</v>
      </c>
      <c r="EG75" s="164" t="s">
        <v>3</v>
      </c>
      <c r="EH75" s="164" t="s">
        <v>4</v>
      </c>
      <c r="EI75" s="164" t="s">
        <v>3</v>
      </c>
      <c r="EJ75" s="164" t="s">
        <v>4</v>
      </c>
      <c r="EK75" s="164" t="s">
        <v>3</v>
      </c>
      <c r="EL75" s="164" t="s">
        <v>4</v>
      </c>
      <c r="EM75" s="164" t="s">
        <v>3</v>
      </c>
      <c r="EN75" s="164" t="s">
        <v>4</v>
      </c>
      <c r="EO75" s="164" t="s">
        <v>3</v>
      </c>
      <c r="EP75" s="164" t="s">
        <v>4</v>
      </c>
      <c r="EQ75" s="164" t="s">
        <v>3</v>
      </c>
      <c r="ER75" s="164" t="s">
        <v>4</v>
      </c>
      <c r="ES75" s="164" t="s">
        <v>3</v>
      </c>
      <c r="ET75" s="164" t="s">
        <v>4</v>
      </c>
      <c r="EU75" s="166" t="s">
        <v>126</v>
      </c>
      <c r="EV75" s="165" t="s">
        <v>128</v>
      </c>
      <c r="EW75" s="164" t="s">
        <v>3</v>
      </c>
      <c r="EX75" s="164" t="s">
        <v>4</v>
      </c>
      <c r="EY75" s="164" t="s">
        <v>3</v>
      </c>
      <c r="EZ75" s="164" t="s">
        <v>4</v>
      </c>
      <c r="FA75" s="164" t="s">
        <v>3</v>
      </c>
      <c r="FB75" s="164" t="s">
        <v>4</v>
      </c>
      <c r="FC75" s="164" t="s">
        <v>3</v>
      </c>
      <c r="FD75" s="164" t="s">
        <v>4</v>
      </c>
      <c r="FE75" s="164" t="s">
        <v>3</v>
      </c>
      <c r="FF75" s="164" t="s">
        <v>4</v>
      </c>
      <c r="FG75" s="164" t="s">
        <v>3</v>
      </c>
      <c r="FH75" s="164" t="s">
        <v>4</v>
      </c>
      <c r="FI75" s="164" t="s">
        <v>3</v>
      </c>
      <c r="FJ75" s="164" t="s">
        <v>4</v>
      </c>
      <c r="FK75" s="164" t="s">
        <v>3</v>
      </c>
      <c r="FL75" s="164" t="s">
        <v>4</v>
      </c>
      <c r="FM75" s="164" t="s">
        <v>3</v>
      </c>
      <c r="FN75" s="164" t="s">
        <v>4</v>
      </c>
      <c r="FO75" s="164" t="s">
        <v>3</v>
      </c>
      <c r="FP75" s="164" t="s">
        <v>4</v>
      </c>
      <c r="FQ75" s="164" t="s">
        <v>3</v>
      </c>
      <c r="FR75" s="164" t="s">
        <v>4</v>
      </c>
      <c r="FS75" s="164" t="s">
        <v>3</v>
      </c>
      <c r="FT75" s="164" t="s">
        <v>4</v>
      </c>
      <c r="FU75" s="166" t="s">
        <v>126</v>
      </c>
      <c r="FV75" s="165" t="s">
        <v>128</v>
      </c>
      <c r="FW75" s="164" t="s">
        <v>3</v>
      </c>
      <c r="FX75" s="164" t="s">
        <v>4</v>
      </c>
      <c r="FY75" s="164" t="s">
        <v>3</v>
      </c>
      <c r="FZ75" s="164" t="s">
        <v>4</v>
      </c>
      <c r="GA75" s="164" t="s">
        <v>3</v>
      </c>
      <c r="GB75" s="167" t="s">
        <v>4</v>
      </c>
      <c r="GC75" s="168" t="s">
        <v>3</v>
      </c>
      <c r="GD75" s="164" t="s">
        <v>4</v>
      </c>
      <c r="GE75" s="164" t="s">
        <v>3</v>
      </c>
      <c r="GF75" s="164" t="s">
        <v>4</v>
      </c>
      <c r="GG75" s="164" t="s">
        <v>3</v>
      </c>
      <c r="GH75" s="164" t="s">
        <v>4</v>
      </c>
      <c r="GI75" s="164" t="s">
        <v>3</v>
      </c>
      <c r="GJ75" s="164" t="s">
        <v>4</v>
      </c>
      <c r="GK75" s="164" t="s">
        <v>3</v>
      </c>
      <c r="GL75" s="164" t="s">
        <v>4</v>
      </c>
      <c r="GM75" s="164" t="s">
        <v>3</v>
      </c>
      <c r="GN75" s="164" t="s">
        <v>4</v>
      </c>
      <c r="GO75" s="164" t="s">
        <v>3</v>
      </c>
      <c r="GP75" s="164" t="s">
        <v>4</v>
      </c>
      <c r="GQ75" s="164" t="s">
        <v>3</v>
      </c>
      <c r="GR75" s="164" t="s">
        <v>4</v>
      </c>
      <c r="GS75" s="164" t="s">
        <v>3</v>
      </c>
      <c r="GT75" s="164" t="s">
        <v>4</v>
      </c>
      <c r="GU75" s="166" t="s">
        <v>126</v>
      </c>
      <c r="GV75" s="165" t="s">
        <v>128</v>
      </c>
      <c r="GW75" s="164" t="s">
        <v>3</v>
      </c>
      <c r="GX75" s="164" t="s">
        <v>4</v>
      </c>
      <c r="GY75" s="164" t="s">
        <v>3</v>
      </c>
      <c r="GZ75" s="164" t="s">
        <v>4</v>
      </c>
      <c r="HA75" s="164" t="s">
        <v>3</v>
      </c>
      <c r="HB75" s="164" t="s">
        <v>4</v>
      </c>
      <c r="HC75" s="164" t="s">
        <v>3</v>
      </c>
      <c r="HD75" s="164" t="s">
        <v>4</v>
      </c>
      <c r="HE75" s="164" t="s">
        <v>3</v>
      </c>
      <c r="HF75" s="164" t="s">
        <v>4</v>
      </c>
      <c r="HG75" s="164" t="s">
        <v>3</v>
      </c>
      <c r="HH75" s="164" t="s">
        <v>4</v>
      </c>
      <c r="HI75" s="164" t="s">
        <v>3</v>
      </c>
      <c r="HJ75" s="164" t="s">
        <v>4</v>
      </c>
      <c r="HK75" s="164" t="s">
        <v>3</v>
      </c>
      <c r="HL75" s="164" t="s">
        <v>4</v>
      </c>
      <c r="HM75" s="166" t="s">
        <v>126</v>
      </c>
      <c r="HN75" s="165"/>
      <c r="HQ75" s="160"/>
    </row>
    <row r="76" spans="1:225" s="5" customFormat="1">
      <c r="B76" s="175" t="s">
        <v>96</v>
      </c>
      <c r="C76" s="175"/>
      <c r="D76" s="154">
        <f>SUM(D66,D57,D44)</f>
        <v>2.2459355052193137</v>
      </c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>
        <f>SUM(U66,U57,U44)</f>
        <v>195.06684744406215</v>
      </c>
      <c r="V76" s="154">
        <f>SUM(V66,V57,V44)</f>
        <v>4.3591025761810904</v>
      </c>
      <c r="W76" s="154"/>
      <c r="X76" s="154"/>
      <c r="Y76" s="154"/>
      <c r="Z76" s="154"/>
      <c r="AA76" s="154"/>
      <c r="AB76" s="154"/>
      <c r="AC76" s="154"/>
      <c r="AD76" s="154"/>
      <c r="AE76" s="94">
        <v>0</v>
      </c>
      <c r="AF76" s="94">
        <v>0</v>
      </c>
      <c r="AG76" s="94">
        <v>0</v>
      </c>
      <c r="AH76" s="95">
        <v>0</v>
      </c>
      <c r="AI76" s="96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154">
        <f>SUM(AU66,AU57,AU44)</f>
        <v>319.85316070808642</v>
      </c>
      <c r="AV76" s="154">
        <f>SUM(AV66,AV57,AV44)</f>
        <v>4.5383647826476263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6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154">
        <f>SUM(BU66,BU57,BU44)</f>
        <v>327.6923411129992</v>
      </c>
      <c r="BV76" s="154">
        <f>SUM(BV66,BV57,BV44)</f>
        <v>6.4966058484320524</v>
      </c>
      <c r="BW76" s="94"/>
      <c r="BX76" s="94"/>
      <c r="BY76" s="94"/>
      <c r="BZ76" s="94"/>
      <c r="CA76" s="94">
        <f>132*0.1</f>
        <v>13.200000000000001</v>
      </c>
      <c r="CB76" s="94">
        <f>CA76*HW24</f>
        <v>775.07760000000007</v>
      </c>
      <c r="CC76" s="94">
        <f>132*0.1</f>
        <v>13.200000000000001</v>
      </c>
      <c r="CD76" s="94">
        <f>CC76*HW24</f>
        <v>775.07760000000007</v>
      </c>
      <c r="CE76" s="94">
        <f>132*0.1</f>
        <v>13.200000000000001</v>
      </c>
      <c r="CF76" s="94">
        <f>CE76*HW24</f>
        <v>775.07760000000007</v>
      </c>
      <c r="CG76" s="94">
        <f>132*0.1</f>
        <v>13.200000000000001</v>
      </c>
      <c r="CH76" s="94">
        <f>CG76*HW24</f>
        <v>775.07760000000007</v>
      </c>
      <c r="CI76" s="94">
        <f>132*0.1</f>
        <v>13.200000000000001</v>
      </c>
      <c r="CJ76" s="94">
        <f>CI76*HW24</f>
        <v>775.07760000000007</v>
      </c>
      <c r="CK76" s="94">
        <f>132*0.1</f>
        <v>13.200000000000001</v>
      </c>
      <c r="CL76" s="94">
        <f>CK76*HW24</f>
        <v>775.07760000000007</v>
      </c>
      <c r="CM76" s="94">
        <f>132*0.1</f>
        <v>13.200000000000001</v>
      </c>
      <c r="CN76" s="94">
        <f>CM76*HW24</f>
        <v>775.07760000000007</v>
      </c>
      <c r="CO76" s="94">
        <f>132*0.1</f>
        <v>13.200000000000001</v>
      </c>
      <c r="CP76" s="94">
        <f>CO76*HW24</f>
        <v>775.07760000000007</v>
      </c>
      <c r="CQ76" s="94">
        <f>132*0.1</f>
        <v>13.200000000000001</v>
      </c>
      <c r="CR76" s="94">
        <f>CQ76*HW24</f>
        <v>775.07760000000007</v>
      </c>
      <c r="CS76" s="94">
        <f>132*0.1</f>
        <v>13.200000000000001</v>
      </c>
      <c r="CT76" s="94">
        <f>CS76*HW24</f>
        <v>775.07760000000007</v>
      </c>
      <c r="CU76" s="154">
        <f>SUM(CU66,CU57,CU44)</f>
        <v>442.72828542974878</v>
      </c>
      <c r="CV76" s="154">
        <f>SUM(CV66,CV57,CV44)</f>
        <v>7.7341460757162075</v>
      </c>
      <c r="CW76" s="94">
        <f>132*0.1</f>
        <v>13.200000000000001</v>
      </c>
      <c r="CX76" s="94">
        <f>CW76*HW24</f>
        <v>775.07760000000007</v>
      </c>
      <c r="CY76" s="94">
        <f>132*0.1</f>
        <v>13.200000000000001</v>
      </c>
      <c r="CZ76" s="95">
        <f>CY76*HW24</f>
        <v>775.07760000000007</v>
      </c>
      <c r="DA76" s="96">
        <f>132*0.1</f>
        <v>13.200000000000001</v>
      </c>
      <c r="DB76" s="94">
        <f>DA76*HW24</f>
        <v>775.07760000000007</v>
      </c>
      <c r="DC76" s="94">
        <f>132*0.1</f>
        <v>13.200000000000001</v>
      </c>
      <c r="DD76" s="94">
        <f>DC76*HX24</f>
        <v>786.70680000000004</v>
      </c>
      <c r="DE76" s="94">
        <f>132*0.1</f>
        <v>13.200000000000001</v>
      </c>
      <c r="DF76" s="94">
        <f>DE76*HW24</f>
        <v>775.07760000000007</v>
      </c>
      <c r="DG76" s="94">
        <f>132*0.1</f>
        <v>13.200000000000001</v>
      </c>
      <c r="DH76" s="94">
        <f>DG76*HW24</f>
        <v>775.07760000000007</v>
      </c>
      <c r="DI76" s="94">
        <f>132*0.1</f>
        <v>13.200000000000001</v>
      </c>
      <c r="DJ76" s="94">
        <f>DI76*HW24</f>
        <v>775.07760000000007</v>
      </c>
      <c r="DK76" s="94">
        <f>132*0.1</f>
        <v>13.200000000000001</v>
      </c>
      <c r="DL76" s="94">
        <f>DK76*IF24</f>
        <v>0</v>
      </c>
      <c r="DM76" s="94">
        <f>132*0.1</f>
        <v>13.200000000000001</v>
      </c>
      <c r="DN76" s="94">
        <f>DM76*HW24</f>
        <v>775.07760000000007</v>
      </c>
      <c r="DO76" s="94">
        <f>132*0.1</f>
        <v>13.200000000000001</v>
      </c>
      <c r="DP76" s="94">
        <f>DO76*HW24</f>
        <v>775.07760000000007</v>
      </c>
      <c r="DQ76" s="94">
        <f>132*0.1</f>
        <v>13.200000000000001</v>
      </c>
      <c r="DR76" s="94">
        <f>DQ76*HW24</f>
        <v>775.07760000000007</v>
      </c>
      <c r="DS76" s="94">
        <f>132*0.1</f>
        <v>13.200000000000001</v>
      </c>
      <c r="DT76" s="94">
        <f>DS76*HW24</f>
        <v>775.07760000000007</v>
      </c>
      <c r="DU76" s="154">
        <f>SUM(DU66,DU57,DU44)</f>
        <v>507.25272664752436</v>
      </c>
      <c r="DV76" s="154">
        <f>SUM(DV66,DV57,DV44)</f>
        <v>6.9499328745036912</v>
      </c>
      <c r="DW76" s="94">
        <f>132*0.1</f>
        <v>13.200000000000001</v>
      </c>
      <c r="DX76" s="94">
        <f>DW76*HW24</f>
        <v>775.07760000000007</v>
      </c>
      <c r="DY76" s="94">
        <f>132*0.1</f>
        <v>13.200000000000001</v>
      </c>
      <c r="DZ76" s="94">
        <f>DY76*HW24</f>
        <v>775.07760000000007</v>
      </c>
      <c r="EA76" s="94">
        <f>132*0.1</f>
        <v>13.200000000000001</v>
      </c>
      <c r="EB76" s="94">
        <f>EA76*HW24</f>
        <v>775.07760000000007</v>
      </c>
      <c r="EC76" s="94">
        <f>132*0.1</f>
        <v>13.200000000000001</v>
      </c>
      <c r="ED76" s="94">
        <f>EC76*HY24</f>
        <v>798.50760000000014</v>
      </c>
      <c r="EE76" s="94">
        <f>132*0.1</f>
        <v>13.200000000000001</v>
      </c>
      <c r="EF76" s="94">
        <f>EE76*HW24</f>
        <v>775.07760000000007</v>
      </c>
      <c r="EG76" s="94">
        <f>132*0.1</f>
        <v>13.200000000000001</v>
      </c>
      <c r="EH76" s="94">
        <f>EG76*HW24</f>
        <v>775.07760000000007</v>
      </c>
      <c r="EI76" s="94">
        <f>132*0.1</f>
        <v>13.200000000000001</v>
      </c>
      <c r="EJ76" s="94">
        <f>EI76*HW24</f>
        <v>775.07760000000007</v>
      </c>
      <c r="EK76" s="94">
        <f>132*0.1</f>
        <v>13.200000000000001</v>
      </c>
      <c r="EL76" s="94">
        <f>EK76*HW24</f>
        <v>775.07760000000007</v>
      </c>
      <c r="EM76" s="94">
        <f>132*0.1</f>
        <v>13.200000000000001</v>
      </c>
      <c r="EN76" s="94">
        <f>EM76*HW24</f>
        <v>775.07760000000007</v>
      </c>
      <c r="EO76" s="94">
        <f>132*0.1</f>
        <v>13.200000000000001</v>
      </c>
      <c r="EP76" s="94">
        <f>EO76*HW24</f>
        <v>775.07760000000007</v>
      </c>
      <c r="EQ76" s="94">
        <f>132*0.1</f>
        <v>13.200000000000001</v>
      </c>
      <c r="ER76" s="94">
        <f>EQ76*HW24</f>
        <v>775.07760000000007</v>
      </c>
      <c r="ES76" s="94">
        <f>132*0.1</f>
        <v>13.200000000000001</v>
      </c>
      <c r="ET76" s="94">
        <f>ES76*HW24</f>
        <v>775.07760000000007</v>
      </c>
      <c r="EU76" s="154">
        <f>SUM(EU66,EU57,EU44)</f>
        <v>453.85701688169826</v>
      </c>
      <c r="EV76" s="154">
        <f>SUM(EV66,EV57,EV44)</f>
        <v>4.2804535127231604</v>
      </c>
      <c r="EW76" s="94">
        <f>132*0.1</f>
        <v>13.200000000000001</v>
      </c>
      <c r="EX76" s="94">
        <f>EW76*HW24</f>
        <v>775.07760000000007</v>
      </c>
      <c r="EY76" s="94">
        <f>132*0.1</f>
        <v>13.200000000000001</v>
      </c>
      <c r="EZ76" s="94">
        <f>EY76*HW24</f>
        <v>775.07760000000007</v>
      </c>
      <c r="FA76" s="94">
        <f>132*0.1</f>
        <v>13.200000000000001</v>
      </c>
      <c r="FB76" s="94">
        <f>FA76*HW24</f>
        <v>775.07760000000007</v>
      </c>
      <c r="FC76" s="94"/>
      <c r="FD76" s="94"/>
      <c r="FE76" s="94"/>
      <c r="FF76" s="94"/>
      <c r="FG76" s="94"/>
      <c r="FH76" s="94"/>
      <c r="FI76" s="94"/>
      <c r="FJ76" s="94"/>
      <c r="FK76" s="94"/>
      <c r="FL76" s="94"/>
      <c r="FM76" s="94"/>
      <c r="FN76" s="94"/>
      <c r="FO76" s="94"/>
      <c r="FP76" s="94"/>
      <c r="FQ76" s="94"/>
      <c r="FR76" s="94"/>
      <c r="FS76" s="94"/>
      <c r="FT76" s="94"/>
      <c r="FU76" s="154">
        <f>SUM(FU66,FU57,FU44)</f>
        <v>302.17756698219944</v>
      </c>
      <c r="FV76" s="154">
        <f>SUM(FV66,FV57,FV44)</f>
        <v>2.1934158290505787</v>
      </c>
      <c r="FW76" s="94"/>
      <c r="FX76" s="94"/>
      <c r="FY76" s="94"/>
      <c r="FZ76" s="94"/>
      <c r="GA76" s="94"/>
      <c r="GB76" s="95"/>
      <c r="GC76" s="96"/>
      <c r="GD76" s="94"/>
      <c r="GE76" s="94"/>
      <c r="GF76" s="94"/>
      <c r="GG76" s="94"/>
      <c r="GH76" s="94"/>
      <c r="GI76" s="94"/>
      <c r="GJ76" s="94"/>
      <c r="GK76" s="94"/>
      <c r="GL76" s="94"/>
      <c r="GM76" s="94"/>
      <c r="GN76" s="94"/>
      <c r="GO76" s="94"/>
      <c r="GP76" s="94"/>
      <c r="GQ76" s="94"/>
      <c r="GR76" s="94"/>
      <c r="GS76" s="94"/>
      <c r="GT76" s="94"/>
      <c r="GU76" s="154">
        <f>SUM(GU66,GU57,GU44)</f>
        <v>158.23986173503306</v>
      </c>
      <c r="GV76" s="154">
        <f>SUM(GV66,GV57,GV44)</f>
        <v>0.37041786091416506</v>
      </c>
      <c r="GW76" s="94"/>
      <c r="GX76" s="94"/>
      <c r="GY76" s="94"/>
      <c r="GZ76" s="94"/>
      <c r="HA76" s="94"/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154">
        <f>SUM(HM66,HM57,HM44)</f>
        <v>24.392413555337662</v>
      </c>
      <c r="HN76" s="154">
        <f>SUM(D76,V76,AV76,BV76,CV76,DV76,EV76,FV76,GV76)</f>
        <v>39.168374865387889</v>
      </c>
      <c r="HQ76" s="177">
        <f>SUM(HM76,GU76,FU76,EU76,DU76,CU76,BU76,AU76,U76)</f>
        <v>2731.2602204966893</v>
      </c>
    </row>
    <row r="77" spans="1:225" s="5" customFormat="1">
      <c r="B77" s="160" t="s">
        <v>5</v>
      </c>
      <c r="C77" s="160">
        <f>SUM(C76:C76)</f>
        <v>0</v>
      </c>
      <c r="D77" s="169">
        <f>D76</f>
        <v>2.2459355052193137</v>
      </c>
      <c r="E77" s="169">
        <f t="shared" ref="E77:BP77" si="326">E76</f>
        <v>0</v>
      </c>
      <c r="F77" s="169">
        <f t="shared" si="326"/>
        <v>0</v>
      </c>
      <c r="G77" s="169">
        <f t="shared" si="326"/>
        <v>0</v>
      </c>
      <c r="H77" s="169">
        <f t="shared" si="326"/>
        <v>0</v>
      </c>
      <c r="I77" s="169">
        <f t="shared" si="326"/>
        <v>0</v>
      </c>
      <c r="J77" s="169">
        <f t="shared" si="326"/>
        <v>0</v>
      </c>
      <c r="K77" s="169">
        <f t="shared" si="326"/>
        <v>0</v>
      </c>
      <c r="L77" s="169">
        <f t="shared" si="326"/>
        <v>0</v>
      </c>
      <c r="M77" s="169">
        <f t="shared" si="326"/>
        <v>0</v>
      </c>
      <c r="N77" s="169">
        <f t="shared" si="326"/>
        <v>0</v>
      </c>
      <c r="O77" s="169">
        <f t="shared" si="326"/>
        <v>0</v>
      </c>
      <c r="P77" s="169">
        <f t="shared" si="326"/>
        <v>0</v>
      </c>
      <c r="Q77" s="169">
        <f t="shared" si="326"/>
        <v>0</v>
      </c>
      <c r="R77" s="169">
        <f t="shared" si="326"/>
        <v>0</v>
      </c>
      <c r="S77" s="169">
        <f t="shared" si="326"/>
        <v>0</v>
      </c>
      <c r="T77" s="169">
        <f t="shared" si="326"/>
        <v>0</v>
      </c>
      <c r="U77" s="169">
        <f t="shared" si="326"/>
        <v>195.06684744406215</v>
      </c>
      <c r="V77" s="169">
        <f t="shared" si="326"/>
        <v>4.3591025761810904</v>
      </c>
      <c r="W77" s="169">
        <f t="shared" si="326"/>
        <v>0</v>
      </c>
      <c r="X77" s="169">
        <f t="shared" si="326"/>
        <v>0</v>
      </c>
      <c r="Y77" s="169">
        <f t="shared" si="326"/>
        <v>0</v>
      </c>
      <c r="Z77" s="169">
        <f t="shared" si="326"/>
        <v>0</v>
      </c>
      <c r="AA77" s="169">
        <f t="shared" si="326"/>
        <v>0</v>
      </c>
      <c r="AB77" s="169">
        <f t="shared" si="326"/>
        <v>0</v>
      </c>
      <c r="AC77" s="169">
        <f t="shared" si="326"/>
        <v>0</v>
      </c>
      <c r="AD77" s="169">
        <f t="shared" si="326"/>
        <v>0</v>
      </c>
      <c r="AE77" s="169">
        <f t="shared" si="326"/>
        <v>0</v>
      </c>
      <c r="AF77" s="169">
        <f t="shared" si="326"/>
        <v>0</v>
      </c>
      <c r="AG77" s="169">
        <f t="shared" si="326"/>
        <v>0</v>
      </c>
      <c r="AH77" s="169">
        <f t="shared" si="326"/>
        <v>0</v>
      </c>
      <c r="AI77" s="169">
        <f t="shared" si="326"/>
        <v>0</v>
      </c>
      <c r="AJ77" s="169">
        <f t="shared" si="326"/>
        <v>0</v>
      </c>
      <c r="AK77" s="169">
        <f t="shared" si="326"/>
        <v>0</v>
      </c>
      <c r="AL77" s="169">
        <f t="shared" si="326"/>
        <v>0</v>
      </c>
      <c r="AM77" s="169">
        <f t="shared" si="326"/>
        <v>0</v>
      </c>
      <c r="AN77" s="169">
        <f t="shared" si="326"/>
        <v>0</v>
      </c>
      <c r="AO77" s="169">
        <f t="shared" si="326"/>
        <v>0</v>
      </c>
      <c r="AP77" s="169">
        <f t="shared" si="326"/>
        <v>0</v>
      </c>
      <c r="AQ77" s="169">
        <f t="shared" si="326"/>
        <v>0</v>
      </c>
      <c r="AR77" s="169">
        <f t="shared" si="326"/>
        <v>0</v>
      </c>
      <c r="AS77" s="169">
        <f t="shared" si="326"/>
        <v>0</v>
      </c>
      <c r="AT77" s="169">
        <f t="shared" si="326"/>
        <v>0</v>
      </c>
      <c r="AU77" s="169">
        <f t="shared" si="326"/>
        <v>319.85316070808642</v>
      </c>
      <c r="AV77" s="169">
        <f t="shared" si="326"/>
        <v>4.5383647826476263</v>
      </c>
      <c r="AW77" s="169">
        <f t="shared" si="326"/>
        <v>0</v>
      </c>
      <c r="AX77" s="169">
        <f t="shared" si="326"/>
        <v>0</v>
      </c>
      <c r="AY77" s="169">
        <f t="shared" si="326"/>
        <v>0</v>
      </c>
      <c r="AZ77" s="169">
        <f t="shared" si="326"/>
        <v>0</v>
      </c>
      <c r="BA77" s="169">
        <f t="shared" si="326"/>
        <v>0</v>
      </c>
      <c r="BB77" s="169">
        <f t="shared" si="326"/>
        <v>0</v>
      </c>
      <c r="BC77" s="169">
        <f t="shared" si="326"/>
        <v>0</v>
      </c>
      <c r="BD77" s="169">
        <f t="shared" si="326"/>
        <v>0</v>
      </c>
      <c r="BE77" s="169">
        <f t="shared" si="326"/>
        <v>0</v>
      </c>
      <c r="BF77" s="169">
        <f t="shared" si="326"/>
        <v>0</v>
      </c>
      <c r="BG77" s="169">
        <f t="shared" si="326"/>
        <v>0</v>
      </c>
      <c r="BH77" s="169">
        <f t="shared" si="326"/>
        <v>0</v>
      </c>
      <c r="BI77" s="169">
        <f t="shared" si="326"/>
        <v>0</v>
      </c>
      <c r="BJ77" s="169">
        <f t="shared" si="326"/>
        <v>0</v>
      </c>
      <c r="BK77" s="169">
        <f t="shared" si="326"/>
        <v>0</v>
      </c>
      <c r="BL77" s="169">
        <f t="shared" si="326"/>
        <v>0</v>
      </c>
      <c r="BM77" s="169">
        <f t="shared" si="326"/>
        <v>0</v>
      </c>
      <c r="BN77" s="169">
        <f t="shared" si="326"/>
        <v>0</v>
      </c>
      <c r="BO77" s="169">
        <f t="shared" si="326"/>
        <v>0</v>
      </c>
      <c r="BP77" s="169">
        <f t="shared" si="326"/>
        <v>0</v>
      </c>
      <c r="BQ77" s="169">
        <f t="shared" ref="BQ77:EB77" si="327">BQ76</f>
        <v>0</v>
      </c>
      <c r="BR77" s="169">
        <f t="shared" si="327"/>
        <v>0</v>
      </c>
      <c r="BS77" s="169">
        <f t="shared" si="327"/>
        <v>0</v>
      </c>
      <c r="BT77" s="169">
        <f t="shared" si="327"/>
        <v>0</v>
      </c>
      <c r="BU77" s="169">
        <f t="shared" si="327"/>
        <v>327.6923411129992</v>
      </c>
      <c r="BV77" s="169">
        <f t="shared" si="327"/>
        <v>6.4966058484320524</v>
      </c>
      <c r="BW77" s="169">
        <f t="shared" si="327"/>
        <v>0</v>
      </c>
      <c r="BX77" s="169">
        <f t="shared" si="327"/>
        <v>0</v>
      </c>
      <c r="BY77" s="169">
        <f t="shared" si="327"/>
        <v>0</v>
      </c>
      <c r="BZ77" s="169">
        <f t="shared" si="327"/>
        <v>0</v>
      </c>
      <c r="CA77" s="169">
        <f t="shared" si="327"/>
        <v>13.200000000000001</v>
      </c>
      <c r="CB77" s="169">
        <f t="shared" si="327"/>
        <v>775.07760000000007</v>
      </c>
      <c r="CC77" s="169">
        <f t="shared" si="327"/>
        <v>13.200000000000001</v>
      </c>
      <c r="CD77" s="169">
        <f t="shared" si="327"/>
        <v>775.07760000000007</v>
      </c>
      <c r="CE77" s="169">
        <f t="shared" si="327"/>
        <v>13.200000000000001</v>
      </c>
      <c r="CF77" s="169">
        <f t="shared" si="327"/>
        <v>775.07760000000007</v>
      </c>
      <c r="CG77" s="169">
        <f t="shared" si="327"/>
        <v>13.200000000000001</v>
      </c>
      <c r="CH77" s="169">
        <f t="shared" si="327"/>
        <v>775.07760000000007</v>
      </c>
      <c r="CI77" s="169">
        <f t="shared" si="327"/>
        <v>13.200000000000001</v>
      </c>
      <c r="CJ77" s="169">
        <f t="shared" si="327"/>
        <v>775.07760000000007</v>
      </c>
      <c r="CK77" s="169">
        <f t="shared" si="327"/>
        <v>13.200000000000001</v>
      </c>
      <c r="CL77" s="169">
        <f t="shared" si="327"/>
        <v>775.07760000000007</v>
      </c>
      <c r="CM77" s="169">
        <f t="shared" si="327"/>
        <v>13.200000000000001</v>
      </c>
      <c r="CN77" s="169">
        <f t="shared" si="327"/>
        <v>775.07760000000007</v>
      </c>
      <c r="CO77" s="169">
        <f t="shared" si="327"/>
        <v>13.200000000000001</v>
      </c>
      <c r="CP77" s="169">
        <f t="shared" si="327"/>
        <v>775.07760000000007</v>
      </c>
      <c r="CQ77" s="169">
        <f t="shared" si="327"/>
        <v>13.200000000000001</v>
      </c>
      <c r="CR77" s="169">
        <f t="shared" si="327"/>
        <v>775.07760000000007</v>
      </c>
      <c r="CS77" s="169">
        <f t="shared" si="327"/>
        <v>13.200000000000001</v>
      </c>
      <c r="CT77" s="169">
        <f t="shared" si="327"/>
        <v>775.07760000000007</v>
      </c>
      <c r="CU77" s="169">
        <f t="shared" si="327"/>
        <v>442.72828542974878</v>
      </c>
      <c r="CV77" s="169">
        <f t="shared" si="327"/>
        <v>7.7341460757162075</v>
      </c>
      <c r="CW77" s="169">
        <f t="shared" si="327"/>
        <v>13.200000000000001</v>
      </c>
      <c r="CX77" s="169">
        <f t="shared" si="327"/>
        <v>775.07760000000007</v>
      </c>
      <c r="CY77" s="169">
        <f t="shared" si="327"/>
        <v>13.200000000000001</v>
      </c>
      <c r="CZ77" s="169">
        <f t="shared" si="327"/>
        <v>775.07760000000007</v>
      </c>
      <c r="DA77" s="169">
        <f t="shared" si="327"/>
        <v>13.200000000000001</v>
      </c>
      <c r="DB77" s="169">
        <f t="shared" si="327"/>
        <v>775.07760000000007</v>
      </c>
      <c r="DC77" s="169">
        <f t="shared" si="327"/>
        <v>13.200000000000001</v>
      </c>
      <c r="DD77" s="169">
        <f t="shared" si="327"/>
        <v>786.70680000000004</v>
      </c>
      <c r="DE77" s="169">
        <f t="shared" si="327"/>
        <v>13.200000000000001</v>
      </c>
      <c r="DF77" s="169">
        <f t="shared" si="327"/>
        <v>775.07760000000007</v>
      </c>
      <c r="DG77" s="169">
        <f t="shared" si="327"/>
        <v>13.200000000000001</v>
      </c>
      <c r="DH77" s="169">
        <f t="shared" si="327"/>
        <v>775.07760000000007</v>
      </c>
      <c r="DI77" s="169">
        <f t="shared" si="327"/>
        <v>13.200000000000001</v>
      </c>
      <c r="DJ77" s="169">
        <f t="shared" si="327"/>
        <v>775.07760000000007</v>
      </c>
      <c r="DK77" s="169">
        <f t="shared" si="327"/>
        <v>13.200000000000001</v>
      </c>
      <c r="DL77" s="169">
        <f t="shared" si="327"/>
        <v>0</v>
      </c>
      <c r="DM77" s="169">
        <f t="shared" si="327"/>
        <v>13.200000000000001</v>
      </c>
      <c r="DN77" s="169">
        <f t="shared" si="327"/>
        <v>775.07760000000007</v>
      </c>
      <c r="DO77" s="169">
        <f t="shared" si="327"/>
        <v>13.200000000000001</v>
      </c>
      <c r="DP77" s="169">
        <f t="shared" si="327"/>
        <v>775.07760000000007</v>
      </c>
      <c r="DQ77" s="169">
        <f t="shared" si="327"/>
        <v>13.200000000000001</v>
      </c>
      <c r="DR77" s="169">
        <f t="shared" si="327"/>
        <v>775.07760000000007</v>
      </c>
      <c r="DS77" s="169">
        <f t="shared" si="327"/>
        <v>13.200000000000001</v>
      </c>
      <c r="DT77" s="169">
        <f t="shared" si="327"/>
        <v>775.07760000000007</v>
      </c>
      <c r="DU77" s="169">
        <f t="shared" si="327"/>
        <v>507.25272664752436</v>
      </c>
      <c r="DV77" s="169">
        <f t="shared" si="327"/>
        <v>6.9499328745036912</v>
      </c>
      <c r="DW77" s="169">
        <f t="shared" si="327"/>
        <v>13.200000000000001</v>
      </c>
      <c r="DX77" s="169">
        <f t="shared" si="327"/>
        <v>775.07760000000007</v>
      </c>
      <c r="DY77" s="169">
        <f t="shared" si="327"/>
        <v>13.200000000000001</v>
      </c>
      <c r="DZ77" s="169">
        <f t="shared" si="327"/>
        <v>775.07760000000007</v>
      </c>
      <c r="EA77" s="169">
        <f t="shared" si="327"/>
        <v>13.200000000000001</v>
      </c>
      <c r="EB77" s="169">
        <f t="shared" si="327"/>
        <v>775.07760000000007</v>
      </c>
      <c r="EC77" s="169">
        <f t="shared" ref="EC77:GN77" si="328">EC76</f>
        <v>13.200000000000001</v>
      </c>
      <c r="ED77" s="169">
        <f t="shared" si="328"/>
        <v>798.50760000000014</v>
      </c>
      <c r="EE77" s="169">
        <f t="shared" si="328"/>
        <v>13.200000000000001</v>
      </c>
      <c r="EF77" s="169">
        <f t="shared" si="328"/>
        <v>775.07760000000007</v>
      </c>
      <c r="EG77" s="169">
        <f t="shared" si="328"/>
        <v>13.200000000000001</v>
      </c>
      <c r="EH77" s="169">
        <f t="shared" si="328"/>
        <v>775.07760000000007</v>
      </c>
      <c r="EI77" s="169">
        <f t="shared" si="328"/>
        <v>13.200000000000001</v>
      </c>
      <c r="EJ77" s="169">
        <f t="shared" si="328"/>
        <v>775.07760000000007</v>
      </c>
      <c r="EK77" s="169">
        <f t="shared" si="328"/>
        <v>13.200000000000001</v>
      </c>
      <c r="EL77" s="169">
        <f t="shared" si="328"/>
        <v>775.07760000000007</v>
      </c>
      <c r="EM77" s="169">
        <f t="shared" si="328"/>
        <v>13.200000000000001</v>
      </c>
      <c r="EN77" s="169">
        <f t="shared" si="328"/>
        <v>775.07760000000007</v>
      </c>
      <c r="EO77" s="169">
        <f t="shared" si="328"/>
        <v>13.200000000000001</v>
      </c>
      <c r="EP77" s="169">
        <f t="shared" si="328"/>
        <v>775.07760000000007</v>
      </c>
      <c r="EQ77" s="169">
        <f t="shared" si="328"/>
        <v>13.200000000000001</v>
      </c>
      <c r="ER77" s="169">
        <f t="shared" si="328"/>
        <v>775.07760000000007</v>
      </c>
      <c r="ES77" s="169">
        <f t="shared" si="328"/>
        <v>13.200000000000001</v>
      </c>
      <c r="ET77" s="169">
        <f t="shared" si="328"/>
        <v>775.07760000000007</v>
      </c>
      <c r="EU77" s="169">
        <f t="shared" si="328"/>
        <v>453.85701688169826</v>
      </c>
      <c r="EV77" s="169">
        <f t="shared" si="328"/>
        <v>4.2804535127231604</v>
      </c>
      <c r="EW77" s="169">
        <f t="shared" si="328"/>
        <v>13.200000000000001</v>
      </c>
      <c r="EX77" s="169">
        <f t="shared" si="328"/>
        <v>775.07760000000007</v>
      </c>
      <c r="EY77" s="169">
        <f t="shared" si="328"/>
        <v>13.200000000000001</v>
      </c>
      <c r="EZ77" s="169">
        <f t="shared" si="328"/>
        <v>775.07760000000007</v>
      </c>
      <c r="FA77" s="169">
        <f t="shared" si="328"/>
        <v>13.200000000000001</v>
      </c>
      <c r="FB77" s="169">
        <f t="shared" si="328"/>
        <v>775.07760000000007</v>
      </c>
      <c r="FC77" s="169">
        <f t="shared" si="328"/>
        <v>0</v>
      </c>
      <c r="FD77" s="169">
        <f t="shared" si="328"/>
        <v>0</v>
      </c>
      <c r="FE77" s="169">
        <f t="shared" si="328"/>
        <v>0</v>
      </c>
      <c r="FF77" s="169">
        <f t="shared" si="328"/>
        <v>0</v>
      </c>
      <c r="FG77" s="169">
        <f t="shared" si="328"/>
        <v>0</v>
      </c>
      <c r="FH77" s="169">
        <f t="shared" si="328"/>
        <v>0</v>
      </c>
      <c r="FI77" s="169">
        <f t="shared" si="328"/>
        <v>0</v>
      </c>
      <c r="FJ77" s="169">
        <f t="shared" si="328"/>
        <v>0</v>
      </c>
      <c r="FK77" s="169">
        <f t="shared" si="328"/>
        <v>0</v>
      </c>
      <c r="FL77" s="169">
        <f t="shared" si="328"/>
        <v>0</v>
      </c>
      <c r="FM77" s="169">
        <f t="shared" si="328"/>
        <v>0</v>
      </c>
      <c r="FN77" s="169">
        <f t="shared" si="328"/>
        <v>0</v>
      </c>
      <c r="FO77" s="169">
        <f t="shared" si="328"/>
        <v>0</v>
      </c>
      <c r="FP77" s="169">
        <f t="shared" si="328"/>
        <v>0</v>
      </c>
      <c r="FQ77" s="169">
        <f t="shared" si="328"/>
        <v>0</v>
      </c>
      <c r="FR77" s="169">
        <f t="shared" si="328"/>
        <v>0</v>
      </c>
      <c r="FS77" s="169">
        <f t="shared" si="328"/>
        <v>0</v>
      </c>
      <c r="FT77" s="169">
        <f t="shared" si="328"/>
        <v>0</v>
      </c>
      <c r="FU77" s="169">
        <f t="shared" si="328"/>
        <v>302.17756698219944</v>
      </c>
      <c r="FV77" s="169">
        <f t="shared" si="328"/>
        <v>2.1934158290505787</v>
      </c>
      <c r="FW77" s="169">
        <f t="shared" si="328"/>
        <v>0</v>
      </c>
      <c r="FX77" s="169">
        <f t="shared" si="328"/>
        <v>0</v>
      </c>
      <c r="FY77" s="169">
        <f t="shared" si="328"/>
        <v>0</v>
      </c>
      <c r="FZ77" s="169">
        <f t="shared" si="328"/>
        <v>0</v>
      </c>
      <c r="GA77" s="169">
        <f t="shared" si="328"/>
        <v>0</v>
      </c>
      <c r="GB77" s="169">
        <f t="shared" si="328"/>
        <v>0</v>
      </c>
      <c r="GC77" s="169">
        <f t="shared" si="328"/>
        <v>0</v>
      </c>
      <c r="GD77" s="169">
        <f t="shared" si="328"/>
        <v>0</v>
      </c>
      <c r="GE77" s="169">
        <f t="shared" si="328"/>
        <v>0</v>
      </c>
      <c r="GF77" s="169">
        <f t="shared" si="328"/>
        <v>0</v>
      </c>
      <c r="GG77" s="169">
        <f t="shared" si="328"/>
        <v>0</v>
      </c>
      <c r="GH77" s="169">
        <f t="shared" si="328"/>
        <v>0</v>
      </c>
      <c r="GI77" s="169">
        <f t="shared" si="328"/>
        <v>0</v>
      </c>
      <c r="GJ77" s="169">
        <f t="shared" si="328"/>
        <v>0</v>
      </c>
      <c r="GK77" s="169">
        <f t="shared" si="328"/>
        <v>0</v>
      </c>
      <c r="GL77" s="169">
        <f t="shared" si="328"/>
        <v>0</v>
      </c>
      <c r="GM77" s="169">
        <f t="shared" si="328"/>
        <v>0</v>
      </c>
      <c r="GN77" s="169">
        <f t="shared" si="328"/>
        <v>0</v>
      </c>
      <c r="GO77" s="169">
        <f t="shared" ref="GO77:HM77" si="329">GO76</f>
        <v>0</v>
      </c>
      <c r="GP77" s="169">
        <f t="shared" si="329"/>
        <v>0</v>
      </c>
      <c r="GQ77" s="169">
        <f t="shared" si="329"/>
        <v>0</v>
      </c>
      <c r="GR77" s="169">
        <f t="shared" si="329"/>
        <v>0</v>
      </c>
      <c r="GS77" s="169">
        <f t="shared" si="329"/>
        <v>0</v>
      </c>
      <c r="GT77" s="169">
        <f t="shared" si="329"/>
        <v>0</v>
      </c>
      <c r="GU77" s="169">
        <f t="shared" si="329"/>
        <v>158.23986173503306</v>
      </c>
      <c r="GV77" s="169">
        <f t="shared" si="329"/>
        <v>0.37041786091416506</v>
      </c>
      <c r="GW77" s="169">
        <f t="shared" si="329"/>
        <v>0</v>
      </c>
      <c r="GX77" s="169">
        <f t="shared" si="329"/>
        <v>0</v>
      </c>
      <c r="GY77" s="169">
        <f t="shared" si="329"/>
        <v>0</v>
      </c>
      <c r="GZ77" s="169">
        <f t="shared" si="329"/>
        <v>0</v>
      </c>
      <c r="HA77" s="169">
        <f t="shared" si="329"/>
        <v>0</v>
      </c>
      <c r="HB77" s="169">
        <f t="shared" si="329"/>
        <v>0</v>
      </c>
      <c r="HC77" s="169">
        <f t="shared" si="329"/>
        <v>0</v>
      </c>
      <c r="HD77" s="169">
        <f t="shared" si="329"/>
        <v>0</v>
      </c>
      <c r="HE77" s="169">
        <f t="shared" si="329"/>
        <v>0</v>
      </c>
      <c r="HF77" s="169">
        <f t="shared" si="329"/>
        <v>0</v>
      </c>
      <c r="HG77" s="169">
        <f t="shared" si="329"/>
        <v>0</v>
      </c>
      <c r="HH77" s="169">
        <f t="shared" si="329"/>
        <v>0</v>
      </c>
      <c r="HI77" s="169">
        <f t="shared" si="329"/>
        <v>0</v>
      </c>
      <c r="HJ77" s="169">
        <f t="shared" si="329"/>
        <v>0</v>
      </c>
      <c r="HK77" s="169">
        <f t="shared" si="329"/>
        <v>0</v>
      </c>
      <c r="HL77" s="169">
        <f t="shared" si="329"/>
        <v>0</v>
      </c>
      <c r="HM77" s="169">
        <f t="shared" si="329"/>
        <v>24.392413555337662</v>
      </c>
      <c r="HN77" s="169"/>
      <c r="HQ77" s="160"/>
    </row>
    <row r="78" spans="1:225" s="5" customFormat="1">
      <c r="B78" s="160" t="s">
        <v>32</v>
      </c>
      <c r="C78" s="160"/>
      <c r="D78" s="170">
        <f>D77</f>
        <v>2.2459355052193137</v>
      </c>
      <c r="E78" s="170">
        <f>E77</f>
        <v>0</v>
      </c>
      <c r="F78" s="170">
        <f>F77</f>
        <v>0</v>
      </c>
      <c r="G78" s="170">
        <f t="shared" ref="G78:T78" si="330">E78+G77</f>
        <v>0</v>
      </c>
      <c r="H78" s="170">
        <f t="shared" si="330"/>
        <v>0</v>
      </c>
      <c r="I78" s="170">
        <f t="shared" si="330"/>
        <v>0</v>
      </c>
      <c r="J78" s="170">
        <f t="shared" si="330"/>
        <v>0</v>
      </c>
      <c r="K78" s="170">
        <f t="shared" si="330"/>
        <v>0</v>
      </c>
      <c r="L78" s="170">
        <f t="shared" si="330"/>
        <v>0</v>
      </c>
      <c r="M78" s="170">
        <f t="shared" si="330"/>
        <v>0</v>
      </c>
      <c r="N78" s="170">
        <f t="shared" si="330"/>
        <v>0</v>
      </c>
      <c r="O78" s="170">
        <f t="shared" si="330"/>
        <v>0</v>
      </c>
      <c r="P78" s="170">
        <f t="shared" si="330"/>
        <v>0</v>
      </c>
      <c r="Q78" s="170">
        <f t="shared" si="330"/>
        <v>0</v>
      </c>
      <c r="R78" s="170">
        <f t="shared" si="330"/>
        <v>0</v>
      </c>
      <c r="S78" s="170">
        <f t="shared" si="330"/>
        <v>0</v>
      </c>
      <c r="T78" s="170">
        <f t="shared" si="330"/>
        <v>0</v>
      </c>
      <c r="U78" s="170">
        <f>U77</f>
        <v>195.06684744406215</v>
      </c>
      <c r="V78" s="170">
        <f>D78+V77</f>
        <v>6.6050380814004042</v>
      </c>
      <c r="W78" s="170">
        <f>S78+W77</f>
        <v>0</v>
      </c>
      <c r="X78" s="170">
        <f>T78+X77</f>
        <v>0</v>
      </c>
      <c r="Y78" s="170">
        <f t="shared" ref="Y78:AT78" si="331">W78+Y77</f>
        <v>0</v>
      </c>
      <c r="Z78" s="170">
        <f t="shared" si="331"/>
        <v>0</v>
      </c>
      <c r="AA78" s="170">
        <f t="shared" si="331"/>
        <v>0</v>
      </c>
      <c r="AB78" s="170">
        <f t="shared" si="331"/>
        <v>0</v>
      </c>
      <c r="AC78" s="170">
        <f t="shared" si="331"/>
        <v>0</v>
      </c>
      <c r="AD78" s="170">
        <f t="shared" si="331"/>
        <v>0</v>
      </c>
      <c r="AE78" s="170">
        <f t="shared" si="331"/>
        <v>0</v>
      </c>
      <c r="AF78" s="170">
        <f t="shared" si="331"/>
        <v>0</v>
      </c>
      <c r="AG78" s="160">
        <f t="shared" si="331"/>
        <v>0</v>
      </c>
      <c r="AH78" s="171">
        <f t="shared" si="331"/>
        <v>0</v>
      </c>
      <c r="AI78" s="172">
        <f t="shared" si="331"/>
        <v>0</v>
      </c>
      <c r="AJ78" s="160">
        <f t="shared" si="331"/>
        <v>0</v>
      </c>
      <c r="AK78" s="160">
        <f t="shared" si="331"/>
        <v>0</v>
      </c>
      <c r="AL78" s="160">
        <f t="shared" si="331"/>
        <v>0</v>
      </c>
      <c r="AM78" s="160">
        <f t="shared" si="331"/>
        <v>0</v>
      </c>
      <c r="AN78" s="160">
        <f t="shared" si="331"/>
        <v>0</v>
      </c>
      <c r="AO78" s="160">
        <f t="shared" si="331"/>
        <v>0</v>
      </c>
      <c r="AP78" s="160">
        <f t="shared" si="331"/>
        <v>0</v>
      </c>
      <c r="AQ78" s="160">
        <f t="shared" si="331"/>
        <v>0</v>
      </c>
      <c r="AR78" s="160">
        <f t="shared" si="331"/>
        <v>0</v>
      </c>
      <c r="AS78" s="160">
        <f t="shared" si="331"/>
        <v>0</v>
      </c>
      <c r="AT78" s="160">
        <f t="shared" si="331"/>
        <v>0</v>
      </c>
      <c r="AU78" s="173">
        <f>U78+AU77</f>
        <v>514.92000815214851</v>
      </c>
      <c r="AV78" s="170">
        <f>V78+AV77</f>
        <v>11.143402864048031</v>
      </c>
      <c r="AW78" s="160">
        <f>AS78+AW77</f>
        <v>0</v>
      </c>
      <c r="AX78" s="160">
        <f>AT78+AX77</f>
        <v>0</v>
      </c>
      <c r="AY78" s="160">
        <f t="shared" ref="AY78:BT78" si="332">AW78+AY77</f>
        <v>0</v>
      </c>
      <c r="AZ78" s="160">
        <f t="shared" si="332"/>
        <v>0</v>
      </c>
      <c r="BA78" s="160">
        <f t="shared" si="332"/>
        <v>0</v>
      </c>
      <c r="BB78" s="160">
        <f t="shared" si="332"/>
        <v>0</v>
      </c>
      <c r="BC78" s="160">
        <f t="shared" si="332"/>
        <v>0</v>
      </c>
      <c r="BD78" s="160">
        <f t="shared" si="332"/>
        <v>0</v>
      </c>
      <c r="BE78" s="160">
        <f t="shared" si="332"/>
        <v>0</v>
      </c>
      <c r="BF78" s="160">
        <f t="shared" si="332"/>
        <v>0</v>
      </c>
      <c r="BG78" s="160">
        <f t="shared" si="332"/>
        <v>0</v>
      </c>
      <c r="BH78" s="160">
        <f t="shared" si="332"/>
        <v>0</v>
      </c>
      <c r="BI78" s="172">
        <f t="shared" si="332"/>
        <v>0</v>
      </c>
      <c r="BJ78" s="160">
        <f t="shared" si="332"/>
        <v>0</v>
      </c>
      <c r="BK78" s="160">
        <f t="shared" si="332"/>
        <v>0</v>
      </c>
      <c r="BL78" s="160">
        <f t="shared" si="332"/>
        <v>0</v>
      </c>
      <c r="BM78" s="160">
        <f t="shared" si="332"/>
        <v>0</v>
      </c>
      <c r="BN78" s="160">
        <f t="shared" si="332"/>
        <v>0</v>
      </c>
      <c r="BO78" s="160">
        <f t="shared" si="332"/>
        <v>0</v>
      </c>
      <c r="BP78" s="160">
        <f t="shared" si="332"/>
        <v>0</v>
      </c>
      <c r="BQ78" s="160">
        <f t="shared" si="332"/>
        <v>0</v>
      </c>
      <c r="BR78" s="160">
        <f t="shared" si="332"/>
        <v>0</v>
      </c>
      <c r="BS78" s="160">
        <f t="shared" si="332"/>
        <v>0</v>
      </c>
      <c r="BT78" s="160">
        <f t="shared" si="332"/>
        <v>0</v>
      </c>
      <c r="BU78" s="173">
        <f>AU78+BU77</f>
        <v>842.61234926514771</v>
      </c>
      <c r="BV78" s="170">
        <f>AV78+BV77</f>
        <v>17.640008712480082</v>
      </c>
      <c r="BW78" s="160">
        <f>BS78+BW77</f>
        <v>0</v>
      </c>
      <c r="BX78" s="160">
        <f>BT78+BX77</f>
        <v>0</v>
      </c>
      <c r="BY78" s="160">
        <f t="shared" ref="BY78:CT78" si="333">BW78+BY77</f>
        <v>0</v>
      </c>
      <c r="BZ78" s="160">
        <f t="shared" si="333"/>
        <v>0</v>
      </c>
      <c r="CA78" s="160">
        <f t="shared" si="333"/>
        <v>13.200000000000001</v>
      </c>
      <c r="CB78" s="160">
        <f t="shared" si="333"/>
        <v>775.07760000000007</v>
      </c>
      <c r="CC78" s="160">
        <f t="shared" si="333"/>
        <v>26.400000000000002</v>
      </c>
      <c r="CD78" s="160">
        <f t="shared" si="333"/>
        <v>1550.1552000000001</v>
      </c>
      <c r="CE78" s="160">
        <f t="shared" si="333"/>
        <v>39.6</v>
      </c>
      <c r="CF78" s="160">
        <f t="shared" si="333"/>
        <v>2325.2328000000002</v>
      </c>
      <c r="CG78" s="160">
        <f t="shared" si="333"/>
        <v>52.800000000000004</v>
      </c>
      <c r="CH78" s="160">
        <f t="shared" si="333"/>
        <v>3100.3104000000003</v>
      </c>
      <c r="CI78" s="160">
        <f t="shared" si="333"/>
        <v>66</v>
      </c>
      <c r="CJ78" s="160">
        <f t="shared" si="333"/>
        <v>3875.3880000000004</v>
      </c>
      <c r="CK78" s="160">
        <f t="shared" si="333"/>
        <v>79.2</v>
      </c>
      <c r="CL78" s="160">
        <f t="shared" si="333"/>
        <v>4650.4656000000004</v>
      </c>
      <c r="CM78" s="160">
        <f t="shared" si="333"/>
        <v>92.4</v>
      </c>
      <c r="CN78" s="160">
        <f t="shared" si="333"/>
        <v>5425.5432000000001</v>
      </c>
      <c r="CO78" s="160">
        <f t="shared" si="333"/>
        <v>105.60000000000001</v>
      </c>
      <c r="CP78" s="160">
        <f t="shared" si="333"/>
        <v>6200.6208000000006</v>
      </c>
      <c r="CQ78" s="160">
        <f t="shared" si="333"/>
        <v>118.80000000000001</v>
      </c>
      <c r="CR78" s="160">
        <f t="shared" si="333"/>
        <v>6975.6984000000011</v>
      </c>
      <c r="CS78" s="160">
        <f t="shared" si="333"/>
        <v>132</v>
      </c>
      <c r="CT78" s="160">
        <f t="shared" si="333"/>
        <v>7750.7760000000017</v>
      </c>
      <c r="CU78" s="173">
        <f>BU78+CU77</f>
        <v>1285.3406346948964</v>
      </c>
      <c r="CV78" s="170">
        <f>BV78+CV77</f>
        <v>25.374154788196289</v>
      </c>
      <c r="CW78" s="160"/>
      <c r="CX78" s="160">
        <f>CT78+CX77</f>
        <v>8525.8536000000022</v>
      </c>
      <c r="CY78" s="160">
        <f t="shared" ref="CY78:DT78" si="334">CW78+CY77</f>
        <v>13.200000000000001</v>
      </c>
      <c r="CZ78" s="171">
        <f t="shared" si="334"/>
        <v>9300.9312000000027</v>
      </c>
      <c r="DA78" s="172">
        <f t="shared" si="334"/>
        <v>26.400000000000002</v>
      </c>
      <c r="DB78" s="160">
        <f t="shared" si="334"/>
        <v>10076.008800000003</v>
      </c>
      <c r="DC78" s="160">
        <f t="shared" si="334"/>
        <v>39.6</v>
      </c>
      <c r="DD78" s="160">
        <f t="shared" si="334"/>
        <v>10862.715600000003</v>
      </c>
      <c r="DE78" s="160">
        <f t="shared" si="334"/>
        <v>52.800000000000004</v>
      </c>
      <c r="DF78" s="160">
        <f t="shared" si="334"/>
        <v>11637.793200000004</v>
      </c>
      <c r="DG78" s="160">
        <f t="shared" si="334"/>
        <v>66</v>
      </c>
      <c r="DH78" s="160">
        <f t="shared" si="334"/>
        <v>12412.870800000004</v>
      </c>
      <c r="DI78" s="160">
        <f t="shared" si="334"/>
        <v>79.2</v>
      </c>
      <c r="DJ78" s="160">
        <f t="shared" si="334"/>
        <v>13187.948400000005</v>
      </c>
      <c r="DK78" s="160">
        <f t="shared" si="334"/>
        <v>92.4</v>
      </c>
      <c r="DL78" s="160">
        <f t="shared" si="334"/>
        <v>13187.948400000005</v>
      </c>
      <c r="DM78" s="160">
        <f t="shared" si="334"/>
        <v>105.60000000000001</v>
      </c>
      <c r="DN78" s="160">
        <f t="shared" si="334"/>
        <v>13963.026000000005</v>
      </c>
      <c r="DO78" s="160">
        <f t="shared" si="334"/>
        <v>118.80000000000001</v>
      </c>
      <c r="DP78" s="160">
        <f t="shared" si="334"/>
        <v>14738.103600000006</v>
      </c>
      <c r="DQ78" s="160">
        <f t="shared" si="334"/>
        <v>132</v>
      </c>
      <c r="DR78" s="160">
        <f t="shared" si="334"/>
        <v>15513.181200000006</v>
      </c>
      <c r="DS78" s="160">
        <f t="shared" si="334"/>
        <v>145.19999999999999</v>
      </c>
      <c r="DT78" s="160">
        <f t="shared" si="334"/>
        <v>16288.258800000007</v>
      </c>
      <c r="DU78" s="173">
        <f>CU78+DU77</f>
        <v>1792.5933613424208</v>
      </c>
      <c r="DV78" s="170">
        <f>CV78+DV77</f>
        <v>32.324087662699981</v>
      </c>
      <c r="DW78" s="160">
        <f>DS78+DW77</f>
        <v>158.39999999999998</v>
      </c>
      <c r="DX78" s="160">
        <f>DT78+DX77</f>
        <v>17063.336400000007</v>
      </c>
      <c r="DY78" s="160">
        <f t="shared" ref="DY78:ET78" si="335">DW78+DY77</f>
        <v>171.59999999999997</v>
      </c>
      <c r="DZ78" s="160">
        <f t="shared" si="335"/>
        <v>17838.414000000008</v>
      </c>
      <c r="EA78" s="160">
        <f t="shared" si="335"/>
        <v>184.79999999999995</v>
      </c>
      <c r="EB78" s="160">
        <f t="shared" si="335"/>
        <v>18613.491600000008</v>
      </c>
      <c r="EC78" s="160">
        <f t="shared" si="335"/>
        <v>197.99999999999994</v>
      </c>
      <c r="ED78" s="160">
        <f t="shared" si="335"/>
        <v>19411.999200000009</v>
      </c>
      <c r="EE78" s="160">
        <f t="shared" si="335"/>
        <v>211.19999999999993</v>
      </c>
      <c r="EF78" s="160">
        <f t="shared" si="335"/>
        <v>20187.07680000001</v>
      </c>
      <c r="EG78" s="160">
        <f t="shared" si="335"/>
        <v>224.39999999999992</v>
      </c>
      <c r="EH78" s="160">
        <f t="shared" si="335"/>
        <v>20962.15440000001</v>
      </c>
      <c r="EI78" s="160">
        <f t="shared" si="335"/>
        <v>237.59999999999991</v>
      </c>
      <c r="EJ78" s="160">
        <f t="shared" si="335"/>
        <v>21737.232000000011</v>
      </c>
      <c r="EK78" s="160">
        <f t="shared" si="335"/>
        <v>250.7999999999999</v>
      </c>
      <c r="EL78" s="160">
        <f t="shared" si="335"/>
        <v>22512.309600000011</v>
      </c>
      <c r="EM78" s="160">
        <f t="shared" si="335"/>
        <v>263.99999999999989</v>
      </c>
      <c r="EN78" s="160">
        <f t="shared" si="335"/>
        <v>23287.387200000012</v>
      </c>
      <c r="EO78" s="160">
        <f t="shared" si="335"/>
        <v>277.19999999999987</v>
      </c>
      <c r="EP78" s="160">
        <f t="shared" si="335"/>
        <v>24062.464800000012</v>
      </c>
      <c r="EQ78" s="160">
        <f t="shared" si="335"/>
        <v>290.39999999999986</v>
      </c>
      <c r="ER78" s="160">
        <f t="shared" si="335"/>
        <v>24837.542400000013</v>
      </c>
      <c r="ES78" s="160">
        <f t="shared" si="335"/>
        <v>303.59999999999985</v>
      </c>
      <c r="ET78" s="160">
        <f t="shared" si="335"/>
        <v>25612.620000000014</v>
      </c>
      <c r="EU78" s="173">
        <f>DU78+EU77</f>
        <v>2246.450378224119</v>
      </c>
      <c r="EV78" s="170">
        <f>DV78+EV77</f>
        <v>36.604541175423144</v>
      </c>
      <c r="EW78" s="160">
        <f>ES78+EW77</f>
        <v>316.79999999999984</v>
      </c>
      <c r="EX78" s="160">
        <f>ET78+EX77</f>
        <v>26387.697600000014</v>
      </c>
      <c r="EY78" s="160">
        <f t="shared" ref="EY78:FT78" si="336">EW78+EY77</f>
        <v>329.99999999999983</v>
      </c>
      <c r="EZ78" s="160">
        <f t="shared" si="336"/>
        <v>27162.775200000015</v>
      </c>
      <c r="FA78" s="160">
        <f t="shared" si="336"/>
        <v>343.19999999999982</v>
      </c>
      <c r="FB78" s="160">
        <f t="shared" si="336"/>
        <v>27937.852800000015</v>
      </c>
      <c r="FC78" s="160">
        <f t="shared" si="336"/>
        <v>343.19999999999982</v>
      </c>
      <c r="FD78" s="160">
        <f t="shared" si="336"/>
        <v>27937.852800000015</v>
      </c>
      <c r="FE78" s="160">
        <f t="shared" si="336"/>
        <v>343.19999999999982</v>
      </c>
      <c r="FF78" s="160">
        <f t="shared" si="336"/>
        <v>27937.852800000015</v>
      </c>
      <c r="FG78" s="160">
        <f t="shared" si="336"/>
        <v>343.19999999999982</v>
      </c>
      <c r="FH78" s="160">
        <f t="shared" si="336"/>
        <v>27937.852800000015</v>
      </c>
      <c r="FI78" s="160">
        <f t="shared" si="336"/>
        <v>343.19999999999982</v>
      </c>
      <c r="FJ78" s="160">
        <f t="shared" si="336"/>
        <v>27937.852800000015</v>
      </c>
      <c r="FK78" s="160">
        <f t="shared" si="336"/>
        <v>343.19999999999982</v>
      </c>
      <c r="FL78" s="160">
        <f t="shared" si="336"/>
        <v>27937.852800000015</v>
      </c>
      <c r="FM78" s="160">
        <f t="shared" si="336"/>
        <v>343.19999999999982</v>
      </c>
      <c r="FN78" s="160">
        <f t="shared" si="336"/>
        <v>27937.852800000015</v>
      </c>
      <c r="FO78" s="160">
        <f t="shared" si="336"/>
        <v>343.19999999999982</v>
      </c>
      <c r="FP78" s="160">
        <f t="shared" si="336"/>
        <v>27937.852800000015</v>
      </c>
      <c r="FQ78" s="160">
        <f t="shared" si="336"/>
        <v>343.19999999999982</v>
      </c>
      <c r="FR78" s="160">
        <f t="shared" si="336"/>
        <v>27937.852800000015</v>
      </c>
      <c r="FS78" s="160">
        <f t="shared" si="336"/>
        <v>343.19999999999982</v>
      </c>
      <c r="FT78" s="160">
        <f t="shared" si="336"/>
        <v>27937.852800000015</v>
      </c>
      <c r="FU78" s="173">
        <f>EU78+FU77</f>
        <v>2548.6279452063186</v>
      </c>
      <c r="FV78" s="170">
        <f>EV78+FV77</f>
        <v>38.797957004473723</v>
      </c>
      <c r="FW78" s="160">
        <f>FS78+FW77</f>
        <v>343.19999999999982</v>
      </c>
      <c r="FX78" s="160">
        <f>FT78+FX77</f>
        <v>27937.852800000015</v>
      </c>
      <c r="FY78" s="160">
        <f t="shared" ref="FY78:GT78" si="337">FW78+FY77</f>
        <v>343.19999999999982</v>
      </c>
      <c r="FZ78" s="160">
        <f t="shared" si="337"/>
        <v>27937.852800000015</v>
      </c>
      <c r="GA78" s="160">
        <f t="shared" si="337"/>
        <v>343.19999999999982</v>
      </c>
      <c r="GB78" s="171">
        <f t="shared" si="337"/>
        <v>27937.852800000015</v>
      </c>
      <c r="GC78" s="172">
        <f t="shared" si="337"/>
        <v>343.19999999999982</v>
      </c>
      <c r="GD78" s="160">
        <f t="shared" si="337"/>
        <v>27937.852800000015</v>
      </c>
      <c r="GE78" s="160">
        <f t="shared" si="337"/>
        <v>343.19999999999982</v>
      </c>
      <c r="GF78" s="160">
        <f t="shared" si="337"/>
        <v>27937.852800000015</v>
      </c>
      <c r="GG78" s="160">
        <f t="shared" si="337"/>
        <v>343.19999999999982</v>
      </c>
      <c r="GH78" s="160">
        <f t="shared" si="337"/>
        <v>27937.852800000015</v>
      </c>
      <c r="GI78" s="160">
        <f t="shared" si="337"/>
        <v>343.19999999999982</v>
      </c>
      <c r="GJ78" s="160">
        <f t="shared" si="337"/>
        <v>27937.852800000015</v>
      </c>
      <c r="GK78" s="160">
        <f t="shared" si="337"/>
        <v>343.19999999999982</v>
      </c>
      <c r="GL78" s="160">
        <f t="shared" si="337"/>
        <v>27937.852800000015</v>
      </c>
      <c r="GM78" s="160">
        <f t="shared" si="337"/>
        <v>343.19999999999982</v>
      </c>
      <c r="GN78" s="160">
        <f t="shared" si="337"/>
        <v>27937.852800000015</v>
      </c>
      <c r="GO78" s="160">
        <f t="shared" si="337"/>
        <v>343.19999999999982</v>
      </c>
      <c r="GP78" s="160">
        <f t="shared" si="337"/>
        <v>27937.852800000015</v>
      </c>
      <c r="GQ78" s="160">
        <f t="shared" si="337"/>
        <v>343.19999999999982</v>
      </c>
      <c r="GR78" s="160">
        <f t="shared" si="337"/>
        <v>27937.852800000015</v>
      </c>
      <c r="GS78" s="160">
        <f t="shared" si="337"/>
        <v>343.19999999999982</v>
      </c>
      <c r="GT78" s="160">
        <f t="shared" si="337"/>
        <v>27937.852800000015</v>
      </c>
      <c r="GU78" s="173">
        <f>FU78+GU77</f>
        <v>2706.8678069413518</v>
      </c>
      <c r="GV78" s="170">
        <f>FV78+GV77</f>
        <v>39.168374865387889</v>
      </c>
      <c r="GW78" s="160">
        <f>GS78+GW77</f>
        <v>343.19999999999982</v>
      </c>
      <c r="GX78" s="160">
        <f>GT78+GX77</f>
        <v>27937.852800000015</v>
      </c>
      <c r="GY78" s="160">
        <f t="shared" ref="GY78:HL78" si="338">GW78+GY77</f>
        <v>343.19999999999982</v>
      </c>
      <c r="GZ78" s="160">
        <f t="shared" si="338"/>
        <v>27937.852800000015</v>
      </c>
      <c r="HA78" s="160">
        <f t="shared" si="338"/>
        <v>343.19999999999982</v>
      </c>
      <c r="HB78" s="160">
        <f t="shared" si="338"/>
        <v>27937.852800000015</v>
      </c>
      <c r="HC78" s="160">
        <f t="shared" si="338"/>
        <v>343.19999999999982</v>
      </c>
      <c r="HD78" s="160">
        <f t="shared" si="338"/>
        <v>27937.852800000015</v>
      </c>
      <c r="HE78" s="160">
        <f t="shared" si="338"/>
        <v>343.19999999999982</v>
      </c>
      <c r="HF78" s="160">
        <f t="shared" si="338"/>
        <v>27937.852800000015</v>
      </c>
      <c r="HG78" s="160">
        <f t="shared" si="338"/>
        <v>343.19999999999982</v>
      </c>
      <c r="HH78" s="160">
        <f t="shared" si="338"/>
        <v>27937.852800000015</v>
      </c>
      <c r="HI78" s="160">
        <f t="shared" si="338"/>
        <v>343.19999999999982</v>
      </c>
      <c r="HJ78" s="160">
        <f t="shared" si="338"/>
        <v>27937.852800000015</v>
      </c>
      <c r="HK78" s="160">
        <f t="shared" si="338"/>
        <v>343.19999999999982</v>
      </c>
      <c r="HL78" s="160">
        <f t="shared" si="338"/>
        <v>27937.852800000015</v>
      </c>
      <c r="HM78" s="173">
        <f>GU78+HM77</f>
        <v>2731.2602204966893</v>
      </c>
      <c r="HN78" s="174"/>
      <c r="HQ78" s="160"/>
    </row>
    <row r="79" spans="1:225" s="5" customFormat="1"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>
        <f>(D76+V76/2)-0.7</f>
        <v>3.7254867933098588</v>
      </c>
      <c r="V79" s="190"/>
      <c r="AH79" s="76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3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>
        <f>V77/2+AV77+BV77+CV77/2-1.9</f>
        <v>15.181594957028329</v>
      </c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Z79" s="76"/>
      <c r="DU79" s="194"/>
      <c r="DV79" s="194"/>
      <c r="DW79" s="194"/>
      <c r="DX79" s="194"/>
      <c r="DY79" s="194"/>
      <c r="DZ79" s="194"/>
      <c r="EA79" s="194"/>
      <c r="EB79" s="194"/>
      <c r="EC79" s="194"/>
      <c r="ED79" s="194"/>
      <c r="EE79" s="194"/>
      <c r="EF79" s="194"/>
      <c r="EG79" s="194"/>
      <c r="EH79" s="194"/>
      <c r="EI79" s="194"/>
      <c r="EJ79" s="194"/>
      <c r="EK79" s="194"/>
      <c r="EL79" s="194"/>
      <c r="EM79" s="194"/>
      <c r="EN79" s="194"/>
      <c r="EO79" s="194"/>
      <c r="EP79" s="194"/>
      <c r="EQ79" s="194"/>
      <c r="ER79" s="194"/>
      <c r="ES79" s="194"/>
      <c r="ET79" s="194"/>
      <c r="EU79" s="194">
        <f>CV77/2+DV77+EV77+FV77/2-1.4</f>
        <v>14.794167339610246</v>
      </c>
      <c r="EV79" s="194"/>
      <c r="EW79" s="194"/>
      <c r="EX79" s="194"/>
      <c r="EY79" s="194"/>
      <c r="EZ79" s="194"/>
      <c r="FA79" s="194"/>
      <c r="FB79" s="194"/>
      <c r="FC79" s="194"/>
      <c r="FD79" s="194"/>
      <c r="FE79" s="194"/>
      <c r="FF79" s="194"/>
      <c r="FG79" s="194"/>
      <c r="FH79" s="194"/>
      <c r="FI79" s="194"/>
      <c r="FJ79" s="194"/>
      <c r="FK79" s="194"/>
      <c r="FL79" s="194"/>
      <c r="FM79" s="194"/>
      <c r="FN79" s="194"/>
      <c r="FO79" s="194"/>
      <c r="FP79" s="194"/>
      <c r="FQ79" s="194"/>
      <c r="FR79" s="194"/>
      <c r="FS79" s="194"/>
      <c r="FT79" s="194"/>
      <c r="FU79" s="194"/>
      <c r="FV79" s="194"/>
      <c r="GB79" s="76"/>
      <c r="GU79" s="196">
        <f>FV77/2-0.1</f>
        <v>0.9967079145252894</v>
      </c>
      <c r="GV79" s="197">
        <f>GV77</f>
        <v>0.37041786091416506</v>
      </c>
      <c r="GW79" s="191"/>
      <c r="GX79" s="191"/>
      <c r="GY79" s="191"/>
      <c r="GZ79" s="191"/>
      <c r="HA79" s="191"/>
      <c r="HB79" s="191"/>
      <c r="HC79" s="191"/>
      <c r="HD79" s="191"/>
      <c r="HE79" s="191"/>
      <c r="HF79" s="191"/>
      <c r="HG79" s="191"/>
      <c r="HH79" s="191"/>
      <c r="HI79" s="191"/>
      <c r="HJ79" s="191"/>
      <c r="HK79" s="191"/>
      <c r="HL79" s="191"/>
      <c r="HM79" s="191"/>
      <c r="HN79" s="176">
        <f>GV79+GU79+EU79+BU79+U79</f>
        <v>35.068374865387895</v>
      </c>
    </row>
    <row r="80" spans="1:225" s="5" customFormat="1">
      <c r="D80" s="236" t="s">
        <v>152</v>
      </c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AH80" s="76"/>
      <c r="AU80" s="236" t="s">
        <v>153</v>
      </c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  <c r="BI80" s="236"/>
      <c r="BJ80" s="236"/>
      <c r="BK80" s="236"/>
      <c r="BL80" s="236"/>
      <c r="BM80" s="236"/>
      <c r="BN80" s="236"/>
      <c r="BO80" s="236"/>
      <c r="BP80" s="236"/>
      <c r="BQ80" s="236"/>
      <c r="BR80" s="236"/>
      <c r="BS80" s="236"/>
      <c r="BT80" s="236"/>
      <c r="BU80" s="236"/>
      <c r="BV80" s="236"/>
      <c r="BW80" s="236"/>
      <c r="BX80" s="236"/>
      <c r="BY80" s="236"/>
      <c r="BZ80" s="236"/>
      <c r="CA80" s="236"/>
      <c r="CB80" s="236"/>
      <c r="CC80" s="236"/>
      <c r="CD80" s="236"/>
      <c r="CE80" s="236"/>
      <c r="CF80" s="236"/>
      <c r="CG80" s="236"/>
      <c r="CH80" s="236"/>
      <c r="CI80" s="236"/>
      <c r="CJ80" s="236"/>
      <c r="CK80" s="236"/>
      <c r="CL80" s="236"/>
      <c r="CM80" s="236"/>
      <c r="CN80" s="236"/>
      <c r="CO80" s="236"/>
      <c r="CP80" s="236"/>
      <c r="CQ80" s="236"/>
      <c r="CR80" s="236"/>
      <c r="CS80" s="236"/>
      <c r="CT80" s="236"/>
      <c r="CU80" s="236"/>
      <c r="CV80" s="236"/>
      <c r="CZ80" s="76"/>
      <c r="DU80" s="236" t="s">
        <v>154</v>
      </c>
      <c r="DV80" s="236"/>
      <c r="DW80" s="236"/>
      <c r="DX80" s="236"/>
      <c r="DY80" s="236"/>
      <c r="DZ80" s="236"/>
      <c r="EA80" s="236"/>
      <c r="EB80" s="236"/>
      <c r="EC80" s="236"/>
      <c r="ED80" s="236"/>
      <c r="EE80" s="236"/>
      <c r="EF80" s="236"/>
      <c r="EG80" s="236"/>
      <c r="EH80" s="236"/>
      <c r="EI80" s="236"/>
      <c r="EJ80" s="236"/>
      <c r="EK80" s="236"/>
      <c r="EL80" s="236"/>
      <c r="EM80" s="236"/>
      <c r="EN80" s="236"/>
      <c r="EO80" s="236"/>
      <c r="EP80" s="236"/>
      <c r="EQ80" s="236"/>
      <c r="ER80" s="236"/>
      <c r="ES80" s="236"/>
      <c r="ET80" s="236"/>
      <c r="EU80" s="236"/>
      <c r="EV80" s="236"/>
      <c r="EW80" s="236"/>
      <c r="EX80" s="236"/>
      <c r="EY80" s="236"/>
      <c r="EZ80" s="236"/>
      <c r="FA80" s="236"/>
      <c r="FB80" s="236"/>
      <c r="FC80" s="236"/>
      <c r="FD80" s="236"/>
      <c r="FE80" s="236"/>
      <c r="FF80" s="236"/>
      <c r="FG80" s="236"/>
      <c r="FH80" s="236"/>
      <c r="FI80" s="236"/>
      <c r="FJ80" s="236"/>
      <c r="FK80" s="236"/>
      <c r="FL80" s="236"/>
      <c r="FM80" s="236"/>
      <c r="FN80" s="236"/>
      <c r="FO80" s="236"/>
      <c r="FP80" s="236"/>
      <c r="FQ80" s="236"/>
      <c r="FR80" s="236"/>
      <c r="FS80" s="236"/>
      <c r="FT80" s="236"/>
      <c r="FU80" s="236"/>
      <c r="FV80" s="236"/>
      <c r="GB80" s="76"/>
      <c r="GU80" s="5" t="s">
        <v>155</v>
      </c>
      <c r="GV80" s="236" t="s">
        <v>156</v>
      </c>
      <c r="GW80" s="236"/>
      <c r="GX80" s="236"/>
      <c r="GY80" s="236"/>
      <c r="GZ80" s="236"/>
      <c r="HA80" s="236"/>
      <c r="HB80" s="236"/>
      <c r="HC80" s="236"/>
      <c r="HD80" s="236"/>
      <c r="HE80" s="236"/>
      <c r="HF80" s="236"/>
      <c r="HG80" s="236"/>
      <c r="HH80" s="236"/>
      <c r="HI80" s="236"/>
      <c r="HJ80" s="236"/>
      <c r="HK80" s="236"/>
      <c r="HL80" s="236"/>
      <c r="HM80" s="236"/>
    </row>
    <row r="81" spans="2:225" s="5" customFormat="1">
      <c r="U81" s="5" t="s">
        <v>157</v>
      </c>
      <c r="V81" s="5">
        <v>4</v>
      </c>
      <c r="AH81" s="76"/>
      <c r="BH81" s="70"/>
      <c r="CZ81" s="76"/>
      <c r="GB81" s="76"/>
    </row>
    <row r="82" spans="2:225" s="5" customFormat="1">
      <c r="AH82" s="76"/>
      <c r="BH82" s="70"/>
      <c r="CZ82" s="76"/>
      <c r="GB82" s="76"/>
    </row>
    <row r="83" spans="2:225" s="5" customFormat="1">
      <c r="V83" s="176">
        <f>U59+V46+D16</f>
        <v>331.05295663981099</v>
      </c>
      <c r="AH83" s="76"/>
      <c r="AV83" s="5">
        <f>AU69+AV59+BV46+AV16</f>
        <v>1165.8431023244402</v>
      </c>
      <c r="BH83" s="70"/>
      <c r="CV83" s="5">
        <f>CV69+DV59+DV46+DV16+550</f>
        <v>1737.7684155551765</v>
      </c>
      <c r="CZ83" s="76"/>
      <c r="EV83" s="176">
        <f>GU59+GV46+FV16</f>
        <v>133.91840692285416</v>
      </c>
      <c r="GB83" s="76"/>
      <c r="HQ83" s="176">
        <f>EV83+CV83+AV83+V83+V84</f>
        <v>3658.2602204966888</v>
      </c>
    </row>
    <row r="84" spans="2:225" s="5" customFormat="1" ht="30">
      <c r="B84" s="47" t="s">
        <v>134</v>
      </c>
      <c r="U84" s="5" t="s">
        <v>159</v>
      </c>
      <c r="V84" s="176">
        <f>V47+BV47+DV47+GV47</f>
        <v>289.67733905440741</v>
      </c>
      <c r="AH84" s="76"/>
      <c r="BH84" s="70"/>
      <c r="CZ84" s="76"/>
      <c r="GB84" s="76"/>
      <c r="HQ84" s="5">
        <f>HQ83*1.11</f>
        <v>4060.6688447513247</v>
      </c>
    </row>
    <row r="85" spans="2:225" s="5" customFormat="1">
      <c r="C85" s="5" t="s">
        <v>137</v>
      </c>
      <c r="D85" s="5" t="s">
        <v>138</v>
      </c>
      <c r="AH85" s="76"/>
      <c r="BH85" s="70"/>
      <c r="CZ85" s="76"/>
      <c r="GB85" s="76"/>
    </row>
    <row r="86" spans="2:225" s="5" customFormat="1">
      <c r="C86" s="5" t="s">
        <v>135</v>
      </c>
      <c r="AH86" s="76"/>
      <c r="BH86" s="70"/>
      <c r="CZ86" s="76"/>
      <c r="GB86" s="76"/>
    </row>
    <row r="87" spans="2:225" s="5" customFormat="1">
      <c r="B87" s="5" t="s">
        <v>139</v>
      </c>
      <c r="C87" s="5">
        <v>27.2</v>
      </c>
      <c r="D87" s="5">
        <v>30.1</v>
      </c>
      <c r="AH87" s="76"/>
      <c r="BH87" s="70"/>
      <c r="CZ87" s="76"/>
      <c r="GB87" s="76"/>
    </row>
    <row r="88" spans="2:225" s="5" customFormat="1">
      <c r="B88" s="5" t="s">
        <v>140</v>
      </c>
      <c r="C88" s="5">
        <v>3</v>
      </c>
      <c r="AH88" s="76"/>
      <c r="BH88" s="70"/>
      <c r="CZ88" s="76"/>
      <c r="GB88" s="76"/>
    </row>
    <row r="89" spans="2:225" s="5" customFormat="1">
      <c r="B89" s="5" t="s">
        <v>145</v>
      </c>
      <c r="D89" s="5">
        <v>10</v>
      </c>
      <c r="AH89" s="76"/>
      <c r="BH89" s="70"/>
      <c r="CZ89" s="76"/>
      <c r="GB89" s="76"/>
    </row>
    <row r="90" spans="2:225" s="5" customFormat="1">
      <c r="AH90" s="76"/>
      <c r="BH90" s="70"/>
      <c r="CZ90" s="76"/>
      <c r="GB90" s="76"/>
    </row>
    <row r="91" spans="2:225" s="5" customFormat="1" ht="13.5" customHeight="1">
      <c r="B91" s="5" t="s">
        <v>136</v>
      </c>
      <c r="C91" s="5">
        <f>SUM(C87:C90)</f>
        <v>30.2</v>
      </c>
      <c r="D91" s="5">
        <f>SUM(D87:D87)</f>
        <v>30.1</v>
      </c>
      <c r="AH91" s="76"/>
      <c r="BH91" s="70"/>
      <c r="CZ91" s="76"/>
      <c r="GB91" s="76"/>
    </row>
    <row r="92" spans="2:225" s="5" customFormat="1">
      <c r="AH92" s="76"/>
      <c r="BH92" s="70"/>
      <c r="CZ92" s="76"/>
      <c r="GB92" s="76"/>
    </row>
    <row r="93" spans="2:225" s="5" customFormat="1">
      <c r="AH93" s="76"/>
      <c r="BH93" s="70"/>
      <c r="CZ93" s="76"/>
      <c r="GB93" s="76"/>
    </row>
    <row r="94" spans="2:225" s="5" customFormat="1">
      <c r="AH94" s="76"/>
      <c r="BH94" s="70"/>
      <c r="CZ94" s="76"/>
      <c r="GB94" s="76"/>
    </row>
    <row r="95" spans="2:225" s="5" customFormat="1">
      <c r="B95" s="5" t="s">
        <v>141</v>
      </c>
      <c r="C95" s="5">
        <f>5210-259</f>
        <v>4951</v>
      </c>
      <c r="AH95" s="76"/>
      <c r="BH95" s="70"/>
      <c r="CZ95" s="76"/>
      <c r="GB95" s="76"/>
    </row>
    <row r="96" spans="2:225" s="5" customFormat="1">
      <c r="B96" s="5" t="s">
        <v>142</v>
      </c>
      <c r="C96" s="5">
        <f>C95/4</f>
        <v>1237.75</v>
      </c>
      <c r="AH96" s="76"/>
      <c r="BH96" s="70"/>
      <c r="CZ96" s="76"/>
      <c r="GB96" s="76"/>
    </row>
    <row r="97" spans="2:184" s="5" customFormat="1">
      <c r="B97" s="5" t="s">
        <v>143</v>
      </c>
      <c r="C97" s="5">
        <f>C96/HV25</f>
        <v>27.206286405099462</v>
      </c>
      <c r="AH97" s="76"/>
      <c r="BH97" s="70"/>
      <c r="CZ97" s="76"/>
      <c r="GB97" s="76"/>
    </row>
    <row r="98" spans="2:184" s="5" customFormat="1">
      <c r="B98" s="5" t="s">
        <v>144</v>
      </c>
      <c r="C98" s="5">
        <v>30.2</v>
      </c>
      <c r="AH98" s="76"/>
      <c r="BH98" s="70"/>
      <c r="CZ98" s="76"/>
      <c r="GB98" s="76"/>
    </row>
    <row r="99" spans="2:184" s="5" customFormat="1">
      <c r="AH99" s="76"/>
      <c r="BH99" s="70"/>
      <c r="CZ99" s="76"/>
      <c r="GB99" s="76"/>
    </row>
    <row r="100" spans="2:184" s="5" customFormat="1">
      <c r="AH100" s="76"/>
      <c r="BH100" s="70"/>
      <c r="CZ100" s="76"/>
      <c r="GB100" s="76"/>
    </row>
    <row r="101" spans="2:184" s="5" customFormat="1">
      <c r="AH101" s="76"/>
      <c r="BH101" s="70"/>
      <c r="CZ101" s="76"/>
      <c r="GB101" s="76"/>
    </row>
    <row r="102" spans="2:184" s="5" customFormat="1">
      <c r="AH102" s="76"/>
      <c r="BH102" s="70"/>
      <c r="CZ102" s="76"/>
      <c r="GB102" s="76"/>
    </row>
    <row r="103" spans="2:184" s="5" customFormat="1">
      <c r="AH103" s="76"/>
      <c r="BH103" s="70"/>
      <c r="CZ103" s="76"/>
      <c r="GB103" s="76"/>
    </row>
    <row r="104" spans="2:184" s="5" customFormat="1">
      <c r="AH104" s="76"/>
      <c r="BH104" s="70"/>
      <c r="CZ104" s="76"/>
      <c r="GB104" s="76"/>
    </row>
    <row r="105" spans="2:184" s="5" customFormat="1">
      <c r="AH105" s="76"/>
      <c r="BH105" s="70"/>
      <c r="CZ105" s="76"/>
      <c r="GB105" s="76"/>
    </row>
    <row r="106" spans="2:184" s="5" customFormat="1">
      <c r="AH106" s="76"/>
      <c r="BH106" s="70"/>
      <c r="CZ106" s="76"/>
      <c r="GB106" s="76"/>
    </row>
    <row r="107" spans="2:184" s="5" customFormat="1">
      <c r="AH107" s="76"/>
      <c r="BH107" s="70"/>
      <c r="CZ107" s="76"/>
      <c r="GB107" s="76"/>
    </row>
    <row r="108" spans="2:184" s="5" customFormat="1">
      <c r="AH108" s="76"/>
      <c r="BH108" s="70"/>
      <c r="CZ108" s="76"/>
      <c r="GB108" s="76"/>
    </row>
    <row r="109" spans="2:184" s="5" customFormat="1">
      <c r="AH109" s="76"/>
      <c r="BH109" s="70"/>
      <c r="CZ109" s="76"/>
      <c r="GB109" s="76"/>
    </row>
    <row r="110" spans="2:184" s="5" customFormat="1">
      <c r="AH110" s="76"/>
      <c r="BH110" s="70"/>
      <c r="CZ110" s="76"/>
      <c r="GB110" s="76"/>
    </row>
    <row r="111" spans="2:184" s="5" customFormat="1">
      <c r="AH111" s="76"/>
      <c r="BH111" s="70"/>
      <c r="CZ111" s="76"/>
      <c r="GB111" s="76"/>
    </row>
    <row r="112" spans="2:184" s="5" customFormat="1">
      <c r="AH112" s="76"/>
      <c r="BH112" s="70"/>
      <c r="CZ112" s="76"/>
      <c r="GB112" s="76"/>
    </row>
    <row r="113" spans="34:184" s="5" customFormat="1">
      <c r="AH113" s="76"/>
      <c r="BH113" s="70"/>
      <c r="CZ113" s="76"/>
      <c r="GB113" s="76"/>
    </row>
    <row r="114" spans="34:184" s="5" customFormat="1">
      <c r="AH114" s="76"/>
      <c r="BH114" s="70"/>
      <c r="CZ114" s="76"/>
      <c r="GB114" s="76"/>
    </row>
    <row r="115" spans="34:184" s="5" customFormat="1">
      <c r="AH115" s="76"/>
      <c r="BH115" s="70"/>
      <c r="CZ115" s="76"/>
      <c r="GB115" s="76"/>
    </row>
    <row r="116" spans="34:184" s="5" customFormat="1">
      <c r="AH116" s="76"/>
      <c r="BH116" s="70"/>
      <c r="CZ116" s="76"/>
      <c r="GB116" s="76"/>
    </row>
    <row r="117" spans="34:184" s="5" customFormat="1">
      <c r="AH117" s="76"/>
      <c r="BH117" s="70"/>
      <c r="CZ117" s="76"/>
      <c r="GB117" s="76"/>
    </row>
    <row r="118" spans="34:184" s="5" customFormat="1">
      <c r="AH118" s="76"/>
      <c r="BH118" s="70"/>
      <c r="CZ118" s="76"/>
      <c r="GB118" s="76"/>
    </row>
    <row r="119" spans="34:184" s="5" customFormat="1">
      <c r="AH119" s="76"/>
      <c r="BH119" s="70"/>
      <c r="CZ119" s="76"/>
      <c r="GB119" s="76"/>
    </row>
    <row r="120" spans="34:184" s="5" customFormat="1">
      <c r="AH120" s="76"/>
      <c r="BH120" s="70"/>
      <c r="CZ120" s="76"/>
      <c r="GB120" s="76"/>
    </row>
    <row r="121" spans="34:184" s="5" customFormat="1">
      <c r="AH121" s="76"/>
      <c r="BH121" s="70"/>
      <c r="CZ121" s="76"/>
      <c r="GB121" s="76"/>
    </row>
    <row r="122" spans="34:184" s="5" customFormat="1">
      <c r="AH122" s="76"/>
      <c r="BH122" s="70"/>
      <c r="CZ122" s="76"/>
      <c r="GB122" s="76"/>
    </row>
    <row r="123" spans="34:184" s="5" customFormat="1">
      <c r="AH123" s="76"/>
      <c r="BH123" s="70"/>
      <c r="CZ123" s="76"/>
      <c r="GB123" s="76"/>
    </row>
    <row r="124" spans="34:184" s="5" customFormat="1">
      <c r="AH124" s="76"/>
      <c r="BH124" s="70"/>
      <c r="CZ124" s="76"/>
      <c r="GB124" s="76"/>
    </row>
    <row r="125" spans="34:184" s="5" customFormat="1">
      <c r="AH125" s="76"/>
      <c r="BH125" s="70"/>
      <c r="CZ125" s="76"/>
      <c r="GB125" s="76"/>
    </row>
    <row r="126" spans="34:184" s="5" customFormat="1">
      <c r="AH126" s="76"/>
      <c r="BH126" s="70"/>
      <c r="CZ126" s="76"/>
      <c r="GB126" s="76"/>
    </row>
    <row r="127" spans="34:184" s="5" customFormat="1">
      <c r="AH127" s="76"/>
      <c r="BH127" s="70"/>
      <c r="CZ127" s="76"/>
      <c r="GB127" s="76"/>
    </row>
    <row r="128" spans="34:184" s="5" customFormat="1">
      <c r="AH128" s="76"/>
      <c r="BH128" s="70"/>
      <c r="CZ128" s="76"/>
      <c r="GB128" s="76"/>
    </row>
    <row r="129" spans="34:184" s="5" customFormat="1">
      <c r="AH129" s="76"/>
      <c r="BH129" s="70"/>
      <c r="CZ129" s="76"/>
      <c r="GB129" s="76"/>
    </row>
    <row r="130" spans="34:184" s="5" customFormat="1">
      <c r="AH130" s="76"/>
      <c r="BH130" s="70"/>
      <c r="CZ130" s="76"/>
      <c r="GB130" s="76"/>
    </row>
    <row r="131" spans="34:184" s="5" customFormat="1">
      <c r="AH131" s="76"/>
      <c r="BH131" s="70"/>
      <c r="CZ131" s="76"/>
      <c r="GB131" s="76"/>
    </row>
    <row r="132" spans="34:184" s="5" customFormat="1">
      <c r="AH132" s="76"/>
      <c r="BH132" s="70"/>
      <c r="CZ132" s="76"/>
      <c r="GB132" s="76"/>
    </row>
    <row r="133" spans="34:184" s="5" customFormat="1">
      <c r="AH133" s="76"/>
      <c r="BH133" s="70"/>
      <c r="CZ133" s="76"/>
      <c r="GB133" s="76"/>
    </row>
    <row r="134" spans="34:184" s="5" customFormat="1">
      <c r="AH134" s="76"/>
      <c r="BH134" s="70"/>
      <c r="CZ134" s="76"/>
      <c r="GB134" s="76"/>
    </row>
    <row r="135" spans="34:184" s="5" customFormat="1">
      <c r="AH135" s="76"/>
      <c r="BH135" s="70"/>
      <c r="CZ135" s="76"/>
      <c r="GB135" s="76"/>
    </row>
    <row r="136" spans="34:184" s="5" customFormat="1">
      <c r="AH136" s="76"/>
      <c r="BH136" s="70"/>
      <c r="CZ136" s="76"/>
      <c r="GB136" s="76"/>
    </row>
    <row r="137" spans="34:184" s="5" customFormat="1">
      <c r="AH137" s="76"/>
      <c r="BH137" s="70"/>
      <c r="CZ137" s="76"/>
      <c r="GB137" s="76"/>
    </row>
    <row r="138" spans="34:184" s="5" customFormat="1">
      <c r="AH138" s="76"/>
      <c r="BH138" s="70"/>
      <c r="CZ138" s="76"/>
      <c r="GB138" s="76"/>
    </row>
    <row r="139" spans="34:184" s="5" customFormat="1">
      <c r="AH139" s="76"/>
      <c r="BH139" s="70"/>
      <c r="CZ139" s="76"/>
      <c r="GB139" s="76"/>
    </row>
    <row r="140" spans="34:184" s="5" customFormat="1">
      <c r="AH140" s="76"/>
      <c r="BH140" s="70"/>
      <c r="CZ140" s="76"/>
      <c r="GB140" s="76"/>
    </row>
    <row r="141" spans="34:184" s="5" customFormat="1">
      <c r="AH141" s="76"/>
      <c r="BH141" s="70"/>
      <c r="CZ141" s="76"/>
      <c r="GB141" s="76"/>
    </row>
    <row r="142" spans="34:184" s="5" customFormat="1">
      <c r="AH142" s="76"/>
      <c r="BH142" s="70"/>
      <c r="CZ142" s="76"/>
      <c r="GB142" s="76"/>
    </row>
    <row r="143" spans="34:184" s="5" customFormat="1">
      <c r="AH143" s="76"/>
      <c r="BH143" s="70"/>
      <c r="CZ143" s="76"/>
      <c r="GB143" s="76"/>
    </row>
    <row r="144" spans="34:184" s="5" customFormat="1">
      <c r="AH144" s="76"/>
      <c r="BH144" s="70"/>
      <c r="CZ144" s="76"/>
      <c r="GB144" s="76"/>
    </row>
    <row r="145" spans="34:184" s="5" customFormat="1">
      <c r="AH145" s="76"/>
      <c r="BH145" s="70"/>
      <c r="CZ145" s="76"/>
      <c r="GB145" s="76"/>
    </row>
    <row r="146" spans="34:184" s="5" customFormat="1">
      <c r="AH146" s="76"/>
      <c r="BH146" s="70"/>
      <c r="CZ146" s="76"/>
      <c r="GB146" s="76"/>
    </row>
    <row r="147" spans="34:184" s="5" customFormat="1">
      <c r="AH147" s="76"/>
      <c r="BH147" s="70"/>
      <c r="CZ147" s="76"/>
      <c r="GB147" s="76"/>
    </row>
    <row r="148" spans="34:184" s="5" customFormat="1">
      <c r="AH148" s="76"/>
      <c r="BH148" s="70"/>
      <c r="CZ148" s="76"/>
      <c r="GB148" s="76"/>
    </row>
    <row r="149" spans="34:184" s="5" customFormat="1">
      <c r="AH149" s="76"/>
      <c r="BH149" s="70"/>
      <c r="CZ149" s="76"/>
      <c r="GB149" s="76"/>
    </row>
    <row r="150" spans="34:184" s="5" customFormat="1">
      <c r="AH150" s="76"/>
      <c r="BH150" s="70"/>
      <c r="CZ150" s="76"/>
      <c r="GB150" s="76"/>
    </row>
    <row r="151" spans="34:184" s="5" customFormat="1">
      <c r="AH151" s="76"/>
      <c r="BH151" s="70"/>
      <c r="CZ151" s="76"/>
      <c r="GB151" s="76"/>
    </row>
    <row r="152" spans="34:184" s="5" customFormat="1">
      <c r="AH152" s="76"/>
      <c r="BH152" s="70"/>
      <c r="CZ152" s="76"/>
      <c r="GB152" s="76"/>
    </row>
    <row r="153" spans="34:184" s="5" customFormat="1">
      <c r="AH153" s="76"/>
      <c r="BH153" s="70"/>
      <c r="CZ153" s="76"/>
      <c r="GB153" s="76"/>
    </row>
    <row r="154" spans="34:184" s="5" customFormat="1">
      <c r="AH154" s="76"/>
      <c r="BH154" s="70"/>
      <c r="CZ154" s="76"/>
      <c r="GB154" s="76"/>
    </row>
    <row r="155" spans="34:184" s="5" customFormat="1">
      <c r="AH155" s="76"/>
      <c r="BH155" s="70"/>
      <c r="CZ155" s="76"/>
      <c r="GB155" s="76"/>
    </row>
    <row r="156" spans="34:184" s="5" customFormat="1">
      <c r="AH156" s="76"/>
      <c r="BH156" s="70"/>
      <c r="CZ156" s="76"/>
      <c r="GB156" s="76"/>
    </row>
    <row r="157" spans="34:184" s="5" customFormat="1">
      <c r="AH157" s="76"/>
      <c r="BH157" s="70"/>
      <c r="CZ157" s="76"/>
      <c r="GB157" s="76"/>
    </row>
    <row r="158" spans="34:184" s="5" customFormat="1">
      <c r="AH158" s="76"/>
      <c r="BH158" s="70"/>
      <c r="CZ158" s="76"/>
      <c r="GB158" s="76"/>
    </row>
    <row r="159" spans="34:184" s="5" customFormat="1">
      <c r="AH159" s="76"/>
      <c r="BH159" s="70"/>
      <c r="CZ159" s="76"/>
      <c r="GB159" s="76"/>
    </row>
    <row r="160" spans="34:184" s="5" customFormat="1">
      <c r="AH160" s="76"/>
      <c r="BH160" s="70"/>
      <c r="CZ160" s="76"/>
      <c r="GB160" s="76"/>
    </row>
    <row r="161" spans="34:184" s="5" customFormat="1">
      <c r="AH161" s="76"/>
      <c r="BH161" s="70"/>
      <c r="CZ161" s="76"/>
      <c r="GB161" s="76"/>
    </row>
    <row r="162" spans="34:184" s="5" customFormat="1">
      <c r="AH162" s="76"/>
      <c r="BH162" s="70"/>
      <c r="CZ162" s="76"/>
      <c r="GB162" s="76"/>
    </row>
    <row r="163" spans="34:184" s="5" customFormat="1">
      <c r="AH163" s="76"/>
      <c r="BH163" s="70"/>
      <c r="CZ163" s="76"/>
      <c r="GB163" s="76"/>
    </row>
    <row r="164" spans="34:184" s="5" customFormat="1">
      <c r="AH164" s="76"/>
      <c r="BH164" s="70"/>
      <c r="CZ164" s="76"/>
      <c r="GB164" s="76"/>
    </row>
    <row r="165" spans="34:184" s="5" customFormat="1">
      <c r="AH165" s="76"/>
      <c r="BH165" s="70"/>
      <c r="CZ165" s="76"/>
      <c r="GB165" s="76"/>
    </row>
    <row r="166" spans="34:184" s="5" customFormat="1">
      <c r="AH166" s="76"/>
      <c r="BH166" s="70"/>
      <c r="CZ166" s="76"/>
      <c r="GB166" s="76"/>
    </row>
    <row r="167" spans="34:184" s="5" customFormat="1">
      <c r="AH167" s="76"/>
      <c r="BH167" s="70"/>
      <c r="CZ167" s="76"/>
      <c r="GB167" s="76"/>
    </row>
    <row r="168" spans="34:184" s="5" customFormat="1">
      <c r="AH168" s="76"/>
      <c r="BH168" s="70"/>
      <c r="CZ168" s="76"/>
      <c r="GB168" s="76"/>
    </row>
    <row r="169" spans="34:184" s="5" customFormat="1">
      <c r="AH169" s="76"/>
      <c r="BH169" s="70"/>
      <c r="CZ169" s="76"/>
      <c r="GB169" s="76"/>
    </row>
    <row r="170" spans="34:184" s="5" customFormat="1">
      <c r="AH170" s="76"/>
      <c r="BH170" s="70"/>
      <c r="CZ170" s="76"/>
      <c r="GB170" s="76"/>
    </row>
    <row r="171" spans="34:184" s="5" customFormat="1">
      <c r="AH171" s="76"/>
      <c r="BH171" s="70"/>
      <c r="CZ171" s="76"/>
      <c r="GB171" s="76"/>
    </row>
    <row r="172" spans="34:184" s="5" customFormat="1">
      <c r="AH172" s="76"/>
      <c r="BH172" s="70"/>
      <c r="CZ172" s="76"/>
      <c r="GB172" s="76"/>
    </row>
    <row r="173" spans="34:184" s="5" customFormat="1">
      <c r="AH173" s="76"/>
      <c r="BH173" s="70"/>
      <c r="CZ173" s="76"/>
      <c r="GB173" s="76"/>
    </row>
    <row r="174" spans="34:184" s="5" customFormat="1">
      <c r="AH174" s="76"/>
      <c r="BH174" s="70"/>
      <c r="CZ174" s="76"/>
      <c r="GB174" s="76"/>
    </row>
    <row r="175" spans="34:184" s="5" customFormat="1">
      <c r="AH175" s="76"/>
      <c r="BH175" s="70"/>
      <c r="CZ175" s="76"/>
      <c r="GB175" s="76"/>
    </row>
    <row r="176" spans="34:184" s="5" customFormat="1">
      <c r="AH176" s="76"/>
      <c r="BH176" s="70"/>
      <c r="CZ176" s="76"/>
      <c r="GB176" s="76"/>
    </row>
    <row r="177" spans="34:184" s="5" customFormat="1">
      <c r="AH177" s="76"/>
      <c r="BH177" s="70"/>
      <c r="CZ177" s="76"/>
      <c r="GB177" s="76"/>
    </row>
    <row r="178" spans="34:184" s="5" customFormat="1">
      <c r="AH178" s="76"/>
      <c r="BH178" s="70"/>
      <c r="CZ178" s="76"/>
      <c r="GB178" s="76"/>
    </row>
    <row r="179" spans="34:184" s="5" customFormat="1">
      <c r="AH179" s="76"/>
      <c r="BH179" s="70"/>
      <c r="CZ179" s="76"/>
      <c r="GB179" s="76"/>
    </row>
    <row r="180" spans="34:184" s="5" customFormat="1">
      <c r="AH180" s="76"/>
      <c r="BH180" s="70"/>
      <c r="CZ180" s="76"/>
      <c r="GB180" s="76"/>
    </row>
    <row r="181" spans="34:184" s="5" customFormat="1">
      <c r="AH181" s="76"/>
      <c r="BH181" s="70"/>
      <c r="CZ181" s="76"/>
      <c r="GB181" s="76"/>
    </row>
    <row r="182" spans="34:184" s="5" customFormat="1">
      <c r="AH182" s="76"/>
      <c r="BH182" s="70"/>
      <c r="CZ182" s="76"/>
      <c r="GB182" s="76"/>
    </row>
    <row r="183" spans="34:184" s="5" customFormat="1">
      <c r="AH183" s="76"/>
      <c r="BH183" s="70"/>
      <c r="CZ183" s="76"/>
      <c r="GB183" s="76"/>
    </row>
    <row r="184" spans="34:184" s="5" customFormat="1">
      <c r="AH184" s="76"/>
      <c r="BH184" s="70"/>
      <c r="CZ184" s="76"/>
      <c r="GB184" s="76"/>
    </row>
    <row r="185" spans="34:184" s="5" customFormat="1">
      <c r="AH185" s="76"/>
      <c r="BH185" s="70"/>
      <c r="CZ185" s="76"/>
      <c r="GB185" s="76"/>
    </row>
    <row r="186" spans="34:184" s="5" customFormat="1">
      <c r="AH186" s="76"/>
      <c r="BH186" s="70"/>
      <c r="CZ186" s="76"/>
      <c r="GB186" s="76"/>
    </row>
    <row r="187" spans="34:184" s="5" customFormat="1">
      <c r="AH187" s="76"/>
      <c r="BH187" s="70"/>
      <c r="CZ187" s="76"/>
      <c r="GB187" s="76"/>
    </row>
    <row r="188" spans="34:184" s="5" customFormat="1">
      <c r="AH188" s="76"/>
      <c r="BH188" s="70"/>
      <c r="CZ188" s="76"/>
      <c r="GB188" s="76"/>
    </row>
    <row r="189" spans="34:184" s="5" customFormat="1">
      <c r="AH189" s="76"/>
      <c r="BH189" s="70"/>
      <c r="CZ189" s="76"/>
      <c r="GB189" s="76"/>
    </row>
    <row r="190" spans="34:184" s="5" customFormat="1">
      <c r="AH190" s="76"/>
      <c r="BH190" s="70"/>
      <c r="CZ190" s="76"/>
      <c r="GB190" s="76"/>
    </row>
    <row r="191" spans="34:184" s="5" customFormat="1">
      <c r="AH191" s="76"/>
      <c r="BH191" s="70"/>
      <c r="CZ191" s="76"/>
      <c r="GB191" s="76"/>
    </row>
    <row r="192" spans="34:184" s="5" customFormat="1">
      <c r="AH192" s="76"/>
      <c r="BH192" s="70"/>
      <c r="CZ192" s="76"/>
      <c r="GB192" s="76"/>
    </row>
    <row r="193" spans="34:184" s="5" customFormat="1">
      <c r="AH193" s="76"/>
      <c r="BH193" s="70"/>
      <c r="CZ193" s="76"/>
      <c r="GB193" s="76"/>
    </row>
    <row r="194" spans="34:184" s="5" customFormat="1">
      <c r="AH194" s="76"/>
      <c r="BH194" s="70"/>
      <c r="CZ194" s="76"/>
      <c r="GB194" s="76"/>
    </row>
    <row r="195" spans="34:184" s="5" customFormat="1">
      <c r="AH195" s="76"/>
      <c r="BH195" s="70"/>
      <c r="CZ195" s="76"/>
      <c r="GB195" s="76"/>
    </row>
    <row r="196" spans="34:184" s="5" customFormat="1">
      <c r="AH196" s="76"/>
      <c r="BH196" s="70"/>
      <c r="CZ196" s="76"/>
      <c r="GB196" s="76"/>
    </row>
    <row r="197" spans="34:184" s="5" customFormat="1">
      <c r="AH197" s="76"/>
      <c r="BH197" s="70"/>
      <c r="CZ197" s="76"/>
      <c r="GB197" s="76"/>
    </row>
    <row r="198" spans="34:184" s="5" customFormat="1">
      <c r="AH198" s="76"/>
      <c r="BH198" s="70"/>
      <c r="CZ198" s="76"/>
      <c r="GB198" s="76"/>
    </row>
    <row r="199" spans="34:184" s="5" customFormat="1">
      <c r="AH199" s="76"/>
      <c r="BH199" s="70"/>
      <c r="CZ199" s="76"/>
      <c r="GB199" s="76"/>
    </row>
  </sheetData>
  <mergeCells count="1112">
    <mergeCell ref="HE74:HF74"/>
    <mergeCell ref="HG74:HH74"/>
    <mergeCell ref="HI74:HJ74"/>
    <mergeCell ref="HK74:HL74"/>
    <mergeCell ref="D80:V80"/>
    <mergeCell ref="AU80:CV80"/>
    <mergeCell ref="DU80:FV80"/>
    <mergeCell ref="GV80:HM80"/>
    <mergeCell ref="GQ74:GR74"/>
    <mergeCell ref="GS74:GT74"/>
    <mergeCell ref="GW74:GX74"/>
    <mergeCell ref="GY74:GZ74"/>
    <mergeCell ref="HA74:HB74"/>
    <mergeCell ref="HC74:HD74"/>
    <mergeCell ref="GE74:GF74"/>
    <mergeCell ref="GG74:GH74"/>
    <mergeCell ref="GI74:GJ74"/>
    <mergeCell ref="GK74:GL74"/>
    <mergeCell ref="GM74:GN74"/>
    <mergeCell ref="GO74:GP74"/>
    <mergeCell ref="FQ74:FR74"/>
    <mergeCell ref="FS74:FT74"/>
    <mergeCell ref="FW74:FX74"/>
    <mergeCell ref="FY74:FZ74"/>
    <mergeCell ref="GA74:GB74"/>
    <mergeCell ref="GC74:GD74"/>
    <mergeCell ref="FE74:FF74"/>
    <mergeCell ref="FG74:FH74"/>
    <mergeCell ref="FI74:FJ74"/>
    <mergeCell ref="FK74:FL74"/>
    <mergeCell ref="FM74:FN74"/>
    <mergeCell ref="FO74:FP74"/>
    <mergeCell ref="EQ74:ER74"/>
    <mergeCell ref="ES74:ET74"/>
    <mergeCell ref="EW74:EX74"/>
    <mergeCell ref="EY74:EZ74"/>
    <mergeCell ref="FA74:FB74"/>
    <mergeCell ref="FC74:FD74"/>
    <mergeCell ref="EE74:EF74"/>
    <mergeCell ref="EG74:EH74"/>
    <mergeCell ref="EI74:EJ74"/>
    <mergeCell ref="EK74:EL74"/>
    <mergeCell ref="EM74:EN74"/>
    <mergeCell ref="EO74:EP74"/>
    <mergeCell ref="DQ74:DR74"/>
    <mergeCell ref="DS74:DT74"/>
    <mergeCell ref="DW74:DX74"/>
    <mergeCell ref="DY74:DZ74"/>
    <mergeCell ref="EA74:EB74"/>
    <mergeCell ref="EC74:ED74"/>
    <mergeCell ref="DE74:DF74"/>
    <mergeCell ref="DG74:DH74"/>
    <mergeCell ref="DI74:DJ74"/>
    <mergeCell ref="DK74:DL74"/>
    <mergeCell ref="DM74:DN74"/>
    <mergeCell ref="DO74:DP74"/>
    <mergeCell ref="CQ74:CR74"/>
    <mergeCell ref="CS74:CT74"/>
    <mergeCell ref="CW74:CX74"/>
    <mergeCell ref="CY74:CZ74"/>
    <mergeCell ref="DA74:DB74"/>
    <mergeCell ref="DC74:DD74"/>
    <mergeCell ref="CE74:CF74"/>
    <mergeCell ref="CG74:CH74"/>
    <mergeCell ref="CI74:CJ74"/>
    <mergeCell ref="CK74:CL74"/>
    <mergeCell ref="CM74:CN74"/>
    <mergeCell ref="CO74:CP74"/>
    <mergeCell ref="BQ74:BR74"/>
    <mergeCell ref="BS74:BT74"/>
    <mergeCell ref="BW74:BX74"/>
    <mergeCell ref="BY74:BZ74"/>
    <mergeCell ref="CA74:CB74"/>
    <mergeCell ref="CC74:CD74"/>
    <mergeCell ref="BE74:BF74"/>
    <mergeCell ref="BG74:BH74"/>
    <mergeCell ref="BI74:BJ74"/>
    <mergeCell ref="BK74:BL74"/>
    <mergeCell ref="BM74:BN74"/>
    <mergeCell ref="BO74:BP74"/>
    <mergeCell ref="AQ74:AR74"/>
    <mergeCell ref="AS74:AT74"/>
    <mergeCell ref="AW74:AX74"/>
    <mergeCell ref="AY74:AZ74"/>
    <mergeCell ref="BA74:BB74"/>
    <mergeCell ref="BC74:BD74"/>
    <mergeCell ref="AE74:AF74"/>
    <mergeCell ref="AG74:AH74"/>
    <mergeCell ref="AI74:AJ74"/>
    <mergeCell ref="AK74:AL74"/>
    <mergeCell ref="AM74:AN74"/>
    <mergeCell ref="AO74:AP74"/>
    <mergeCell ref="Q74:R74"/>
    <mergeCell ref="S74:T74"/>
    <mergeCell ref="W74:X74"/>
    <mergeCell ref="Y74:Z74"/>
    <mergeCell ref="AA74:AB74"/>
    <mergeCell ref="AC74:AD74"/>
    <mergeCell ref="HE63:HF63"/>
    <mergeCell ref="HG63:HH63"/>
    <mergeCell ref="HI63:HJ63"/>
    <mergeCell ref="HK63:HL63"/>
    <mergeCell ref="E74:F74"/>
    <mergeCell ref="G74:H74"/>
    <mergeCell ref="I74:J74"/>
    <mergeCell ref="K74:L74"/>
    <mergeCell ref="M74:N74"/>
    <mergeCell ref="O74:P74"/>
    <mergeCell ref="GQ63:GR63"/>
    <mergeCell ref="GS63:GT63"/>
    <mergeCell ref="GW63:GX63"/>
    <mergeCell ref="GY63:GZ63"/>
    <mergeCell ref="HA63:HB63"/>
    <mergeCell ref="HC63:HD63"/>
    <mergeCell ref="GE63:GF63"/>
    <mergeCell ref="GG63:GH63"/>
    <mergeCell ref="GI63:GJ63"/>
    <mergeCell ref="GK63:GL63"/>
    <mergeCell ref="GM63:GN63"/>
    <mergeCell ref="GO63:GP63"/>
    <mergeCell ref="FQ63:FR63"/>
    <mergeCell ref="FS63:FT63"/>
    <mergeCell ref="FW63:FX63"/>
    <mergeCell ref="FY63:FZ63"/>
    <mergeCell ref="GA63:GB63"/>
    <mergeCell ref="GC63:GD63"/>
    <mergeCell ref="FE63:FF63"/>
    <mergeCell ref="FG63:FH63"/>
    <mergeCell ref="FI63:FJ63"/>
    <mergeCell ref="FK63:FL63"/>
    <mergeCell ref="FM63:FN63"/>
    <mergeCell ref="FO63:FP63"/>
    <mergeCell ref="EQ63:ER63"/>
    <mergeCell ref="ES63:ET63"/>
    <mergeCell ref="EW63:EX63"/>
    <mergeCell ref="EY63:EZ63"/>
    <mergeCell ref="FA63:FB63"/>
    <mergeCell ref="FC63:FD63"/>
    <mergeCell ref="EE63:EF63"/>
    <mergeCell ref="EG63:EH63"/>
    <mergeCell ref="EI63:EJ63"/>
    <mergeCell ref="EK63:EL63"/>
    <mergeCell ref="EM63:EN63"/>
    <mergeCell ref="EO63:EP63"/>
    <mergeCell ref="DQ63:DR63"/>
    <mergeCell ref="DS63:DT63"/>
    <mergeCell ref="DW63:DX63"/>
    <mergeCell ref="DY63:DZ63"/>
    <mergeCell ref="EA63:EB63"/>
    <mergeCell ref="EC63:ED63"/>
    <mergeCell ref="DE63:DF63"/>
    <mergeCell ref="DG63:DH63"/>
    <mergeCell ref="DI63:DJ63"/>
    <mergeCell ref="DK63:DL63"/>
    <mergeCell ref="DM63:DN63"/>
    <mergeCell ref="DO63:DP63"/>
    <mergeCell ref="CQ63:CR63"/>
    <mergeCell ref="CS63:CT63"/>
    <mergeCell ref="CW63:CX63"/>
    <mergeCell ref="CY63:CZ63"/>
    <mergeCell ref="DA63:DB63"/>
    <mergeCell ref="DC63:DD63"/>
    <mergeCell ref="CE63:CF63"/>
    <mergeCell ref="CG63:CH63"/>
    <mergeCell ref="CI63:CJ63"/>
    <mergeCell ref="CK63:CL63"/>
    <mergeCell ref="CM63:CN63"/>
    <mergeCell ref="CO63:CP63"/>
    <mergeCell ref="BQ63:BR63"/>
    <mergeCell ref="BS63:BT63"/>
    <mergeCell ref="BW63:BX63"/>
    <mergeCell ref="BY63:BZ63"/>
    <mergeCell ref="CA63:CB63"/>
    <mergeCell ref="CC63:CD63"/>
    <mergeCell ref="BE63:BF63"/>
    <mergeCell ref="BG63:BH63"/>
    <mergeCell ref="BI63:BJ63"/>
    <mergeCell ref="BK63:BL63"/>
    <mergeCell ref="BM63:BN63"/>
    <mergeCell ref="BO63:BP63"/>
    <mergeCell ref="AQ63:AR63"/>
    <mergeCell ref="AS63:AT63"/>
    <mergeCell ref="AW63:AX63"/>
    <mergeCell ref="AY63:AZ63"/>
    <mergeCell ref="BA63:BB63"/>
    <mergeCell ref="BC63:BD63"/>
    <mergeCell ref="AE63:AF63"/>
    <mergeCell ref="AG63:AH63"/>
    <mergeCell ref="AI63:AJ63"/>
    <mergeCell ref="AK63:AL63"/>
    <mergeCell ref="AM63:AN63"/>
    <mergeCell ref="AO63:AP63"/>
    <mergeCell ref="Q63:R63"/>
    <mergeCell ref="S63:T63"/>
    <mergeCell ref="W63:X63"/>
    <mergeCell ref="Y63:Z63"/>
    <mergeCell ref="AA63:AB63"/>
    <mergeCell ref="AC63:AD63"/>
    <mergeCell ref="HE52:HF52"/>
    <mergeCell ref="HG52:HH52"/>
    <mergeCell ref="HI52:HJ52"/>
    <mergeCell ref="HK52:HL52"/>
    <mergeCell ref="E63:F63"/>
    <mergeCell ref="G63:H63"/>
    <mergeCell ref="I63:J63"/>
    <mergeCell ref="K63:L63"/>
    <mergeCell ref="M63:N63"/>
    <mergeCell ref="O63:P63"/>
    <mergeCell ref="GQ52:GR52"/>
    <mergeCell ref="GS52:GT52"/>
    <mergeCell ref="GW52:GX52"/>
    <mergeCell ref="GY52:GZ52"/>
    <mergeCell ref="HA52:HB52"/>
    <mergeCell ref="HC52:HD52"/>
    <mergeCell ref="GE52:GF52"/>
    <mergeCell ref="GG52:GH52"/>
    <mergeCell ref="GI52:GJ52"/>
    <mergeCell ref="GK52:GL52"/>
    <mergeCell ref="GM52:GN52"/>
    <mergeCell ref="GO52:GP52"/>
    <mergeCell ref="FQ52:FR52"/>
    <mergeCell ref="FS52:FT52"/>
    <mergeCell ref="FW52:FX52"/>
    <mergeCell ref="FY52:FZ52"/>
    <mergeCell ref="GA52:GB52"/>
    <mergeCell ref="GC52:GD52"/>
    <mergeCell ref="FE52:FF52"/>
    <mergeCell ref="FG52:FH52"/>
    <mergeCell ref="FI52:FJ52"/>
    <mergeCell ref="FK52:FL52"/>
    <mergeCell ref="FM52:FN52"/>
    <mergeCell ref="FO52:FP52"/>
    <mergeCell ref="EQ52:ER52"/>
    <mergeCell ref="ES52:ET52"/>
    <mergeCell ref="EW52:EX52"/>
    <mergeCell ref="EY52:EZ52"/>
    <mergeCell ref="FA52:FB52"/>
    <mergeCell ref="FC52:FD52"/>
    <mergeCell ref="EE52:EF52"/>
    <mergeCell ref="EG52:EH52"/>
    <mergeCell ref="EI52:EJ52"/>
    <mergeCell ref="EK52:EL52"/>
    <mergeCell ref="EM52:EN52"/>
    <mergeCell ref="EO52:EP52"/>
    <mergeCell ref="DQ52:DR52"/>
    <mergeCell ref="DS52:DT52"/>
    <mergeCell ref="DW52:DX52"/>
    <mergeCell ref="DY52:DZ52"/>
    <mergeCell ref="EA52:EB52"/>
    <mergeCell ref="EC52:ED52"/>
    <mergeCell ref="DE52:DF52"/>
    <mergeCell ref="DG52:DH52"/>
    <mergeCell ref="DI52:DJ52"/>
    <mergeCell ref="DK52:DL52"/>
    <mergeCell ref="DM52:DN52"/>
    <mergeCell ref="DO52:DP52"/>
    <mergeCell ref="CQ52:CR52"/>
    <mergeCell ref="CS52:CT52"/>
    <mergeCell ref="CW52:CX52"/>
    <mergeCell ref="CY52:CZ52"/>
    <mergeCell ref="DA52:DB52"/>
    <mergeCell ref="DC52:DD52"/>
    <mergeCell ref="CE52:CF52"/>
    <mergeCell ref="CG52:CH52"/>
    <mergeCell ref="CI52:CJ52"/>
    <mergeCell ref="CK52:CL52"/>
    <mergeCell ref="CM52:CN52"/>
    <mergeCell ref="CO52:CP52"/>
    <mergeCell ref="BQ52:BR52"/>
    <mergeCell ref="BS52:BT52"/>
    <mergeCell ref="BW52:BX52"/>
    <mergeCell ref="BY52:BZ52"/>
    <mergeCell ref="CA52:CB52"/>
    <mergeCell ref="CC52:CD52"/>
    <mergeCell ref="BE52:BF52"/>
    <mergeCell ref="BG52:BH52"/>
    <mergeCell ref="BI52:BJ52"/>
    <mergeCell ref="BK52:BL52"/>
    <mergeCell ref="BM52:BN52"/>
    <mergeCell ref="BO52:BP52"/>
    <mergeCell ref="AQ52:AR52"/>
    <mergeCell ref="AS52:AT52"/>
    <mergeCell ref="AW52:AX52"/>
    <mergeCell ref="AY52:AZ52"/>
    <mergeCell ref="BA52:BB52"/>
    <mergeCell ref="BC52:BD52"/>
    <mergeCell ref="AE52:AF52"/>
    <mergeCell ref="AG52:AH52"/>
    <mergeCell ref="AI52:AJ52"/>
    <mergeCell ref="AK52:AL52"/>
    <mergeCell ref="AM52:AN52"/>
    <mergeCell ref="AO52:AP52"/>
    <mergeCell ref="Q52:R52"/>
    <mergeCell ref="S52:T52"/>
    <mergeCell ref="W52:X52"/>
    <mergeCell ref="Y52:Z52"/>
    <mergeCell ref="AA52:AB52"/>
    <mergeCell ref="AC52:AD52"/>
    <mergeCell ref="HE19:HF19"/>
    <mergeCell ref="HG19:HH19"/>
    <mergeCell ref="HI19:HJ19"/>
    <mergeCell ref="HK19:HL19"/>
    <mergeCell ref="E52:F52"/>
    <mergeCell ref="G52:H52"/>
    <mergeCell ref="I52:J52"/>
    <mergeCell ref="K52:L52"/>
    <mergeCell ref="M52:N52"/>
    <mergeCell ref="O52:P52"/>
    <mergeCell ref="GQ19:GR19"/>
    <mergeCell ref="GS19:GT19"/>
    <mergeCell ref="GW19:GX19"/>
    <mergeCell ref="GY19:GZ19"/>
    <mergeCell ref="HA19:HB19"/>
    <mergeCell ref="HC19:HD19"/>
    <mergeCell ref="GE19:GF19"/>
    <mergeCell ref="GG19:GH19"/>
    <mergeCell ref="GI19:GJ19"/>
    <mergeCell ref="GK19:GL19"/>
    <mergeCell ref="GM19:GN19"/>
    <mergeCell ref="GO19:GP19"/>
    <mergeCell ref="FQ19:FR19"/>
    <mergeCell ref="FS19:FT19"/>
    <mergeCell ref="FW19:FX19"/>
    <mergeCell ref="FY19:FZ19"/>
    <mergeCell ref="GA19:GB19"/>
    <mergeCell ref="GC19:GD19"/>
    <mergeCell ref="FE19:FF19"/>
    <mergeCell ref="FG19:FH19"/>
    <mergeCell ref="FI19:FJ19"/>
    <mergeCell ref="FK19:FL19"/>
    <mergeCell ref="FM19:FN19"/>
    <mergeCell ref="FO19:FP19"/>
    <mergeCell ref="EQ19:ER19"/>
    <mergeCell ref="ES19:ET19"/>
    <mergeCell ref="EW19:EX19"/>
    <mergeCell ref="EY19:EZ19"/>
    <mergeCell ref="FA19:FB19"/>
    <mergeCell ref="FC19:FD19"/>
    <mergeCell ref="EE19:EF19"/>
    <mergeCell ref="EG19:EH19"/>
    <mergeCell ref="EI19:EJ19"/>
    <mergeCell ref="EK19:EL19"/>
    <mergeCell ref="EM19:EN19"/>
    <mergeCell ref="EO19:EP19"/>
    <mergeCell ref="DQ19:DR19"/>
    <mergeCell ref="DS19:DT19"/>
    <mergeCell ref="DW19:DX19"/>
    <mergeCell ref="DY19:DZ19"/>
    <mergeCell ref="EA19:EB19"/>
    <mergeCell ref="EC19:ED19"/>
    <mergeCell ref="DE19:DF19"/>
    <mergeCell ref="DG19:DH19"/>
    <mergeCell ref="DI19:DJ19"/>
    <mergeCell ref="DK19:DL19"/>
    <mergeCell ref="DM19:DN19"/>
    <mergeCell ref="DO19:DP19"/>
    <mergeCell ref="CQ19:CR19"/>
    <mergeCell ref="CS19:CT19"/>
    <mergeCell ref="CW19:CX19"/>
    <mergeCell ref="CY19:CZ19"/>
    <mergeCell ref="DA19:DB19"/>
    <mergeCell ref="DC19:DD19"/>
    <mergeCell ref="CE19:CF19"/>
    <mergeCell ref="CG19:CH19"/>
    <mergeCell ref="CI19:CJ19"/>
    <mergeCell ref="CK19:CL19"/>
    <mergeCell ref="CM19:CN19"/>
    <mergeCell ref="CO19:CP19"/>
    <mergeCell ref="BQ19:BR19"/>
    <mergeCell ref="BS19:BT19"/>
    <mergeCell ref="BW19:BX19"/>
    <mergeCell ref="BY19:BZ19"/>
    <mergeCell ref="CA19:CB19"/>
    <mergeCell ref="CC19:CD19"/>
    <mergeCell ref="BE19:BF19"/>
    <mergeCell ref="BG19:BH19"/>
    <mergeCell ref="BI19:BJ19"/>
    <mergeCell ref="BK19:BL19"/>
    <mergeCell ref="BM19:BN19"/>
    <mergeCell ref="BO19:BP19"/>
    <mergeCell ref="AQ19:AR19"/>
    <mergeCell ref="AS19:AT19"/>
    <mergeCell ref="AW19:AX19"/>
    <mergeCell ref="AY19:AZ19"/>
    <mergeCell ref="BA19:BB19"/>
    <mergeCell ref="BC19:BD19"/>
    <mergeCell ref="AE19:AF19"/>
    <mergeCell ref="AG19:AH19"/>
    <mergeCell ref="AI19:AJ19"/>
    <mergeCell ref="AK19:AL19"/>
    <mergeCell ref="AM19:AN19"/>
    <mergeCell ref="AO19:AP19"/>
    <mergeCell ref="Q19:R19"/>
    <mergeCell ref="S19:T19"/>
    <mergeCell ref="W19:X19"/>
    <mergeCell ref="Y19:Z19"/>
    <mergeCell ref="AA19:AB19"/>
    <mergeCell ref="AC19:AD19"/>
    <mergeCell ref="E19:F19"/>
    <mergeCell ref="G19:H19"/>
    <mergeCell ref="I19:J19"/>
    <mergeCell ref="K19:L19"/>
    <mergeCell ref="M19:N19"/>
    <mergeCell ref="O19:P19"/>
    <mergeCell ref="HC15:HD15"/>
    <mergeCell ref="HE15:HF15"/>
    <mergeCell ref="HG15:HH15"/>
    <mergeCell ref="HI15:HJ15"/>
    <mergeCell ref="HK15:HL15"/>
    <mergeCell ref="HO15:HP15"/>
    <mergeCell ref="GO15:GP15"/>
    <mergeCell ref="GQ15:GR15"/>
    <mergeCell ref="GS15:GT15"/>
    <mergeCell ref="GW15:GX15"/>
    <mergeCell ref="GY15:GZ15"/>
    <mergeCell ref="HA15:HB15"/>
    <mergeCell ref="GC15:GD15"/>
    <mergeCell ref="GE15:GF15"/>
    <mergeCell ref="GG15:GH15"/>
    <mergeCell ref="GI15:GJ15"/>
    <mergeCell ref="GK15:GL15"/>
    <mergeCell ref="GM15:GN15"/>
    <mergeCell ref="FO15:FP15"/>
    <mergeCell ref="FQ15:FR15"/>
    <mergeCell ref="FS15:FT15"/>
    <mergeCell ref="FW15:FX15"/>
    <mergeCell ref="FY15:FZ15"/>
    <mergeCell ref="GA15:GB15"/>
    <mergeCell ref="FC15:FD15"/>
    <mergeCell ref="FE15:FF15"/>
    <mergeCell ref="FG15:FH15"/>
    <mergeCell ref="FI15:FJ15"/>
    <mergeCell ref="FK15:FL15"/>
    <mergeCell ref="FM15:FN15"/>
    <mergeCell ref="EO15:EP15"/>
    <mergeCell ref="EQ15:ER15"/>
    <mergeCell ref="ES15:ET15"/>
    <mergeCell ref="EW15:EX15"/>
    <mergeCell ref="EY15:EZ15"/>
    <mergeCell ref="FA15:FB15"/>
    <mergeCell ref="EC15:ED15"/>
    <mergeCell ref="EE15:EF15"/>
    <mergeCell ref="EG15:EH15"/>
    <mergeCell ref="EI15:EJ15"/>
    <mergeCell ref="EK15:EL15"/>
    <mergeCell ref="EM15:EN15"/>
    <mergeCell ref="DO15:DP15"/>
    <mergeCell ref="DQ15:DR15"/>
    <mergeCell ref="DS15:DT15"/>
    <mergeCell ref="DW15:DX15"/>
    <mergeCell ref="DY15:DZ15"/>
    <mergeCell ref="EA15:EB15"/>
    <mergeCell ref="DC15:DD15"/>
    <mergeCell ref="DE15:DF15"/>
    <mergeCell ref="DG15:DH15"/>
    <mergeCell ref="DI15:DJ15"/>
    <mergeCell ref="DK15:DL15"/>
    <mergeCell ref="DM15:DN15"/>
    <mergeCell ref="CO15:CP15"/>
    <mergeCell ref="CQ15:CR15"/>
    <mergeCell ref="CS15:CT15"/>
    <mergeCell ref="CW15:CX15"/>
    <mergeCell ref="CY15:CZ15"/>
    <mergeCell ref="DA15:DB15"/>
    <mergeCell ref="CC15:CD15"/>
    <mergeCell ref="CE15:CF15"/>
    <mergeCell ref="CG15:CH15"/>
    <mergeCell ref="CI15:CJ15"/>
    <mergeCell ref="CK15:CL15"/>
    <mergeCell ref="CM15:CN15"/>
    <mergeCell ref="BO15:BP15"/>
    <mergeCell ref="BQ15:BR15"/>
    <mergeCell ref="BS15:BT15"/>
    <mergeCell ref="BW15:BX15"/>
    <mergeCell ref="BY15:BZ15"/>
    <mergeCell ref="CA15:CB15"/>
    <mergeCell ref="BC15:BD15"/>
    <mergeCell ref="BE15:BF15"/>
    <mergeCell ref="BG15:BH15"/>
    <mergeCell ref="BI15:BJ15"/>
    <mergeCell ref="BK15:BL15"/>
    <mergeCell ref="BM15:BN15"/>
    <mergeCell ref="AO15:AP15"/>
    <mergeCell ref="AQ15:AR15"/>
    <mergeCell ref="AS15:AT15"/>
    <mergeCell ref="AW15:AX15"/>
    <mergeCell ref="AY15:AZ15"/>
    <mergeCell ref="BA15:BB15"/>
    <mergeCell ref="AC15:AD15"/>
    <mergeCell ref="AE15:AF15"/>
    <mergeCell ref="AG15:AH15"/>
    <mergeCell ref="AI15:AJ15"/>
    <mergeCell ref="AK15:AL15"/>
    <mergeCell ref="AM15:AN15"/>
    <mergeCell ref="O15:P15"/>
    <mergeCell ref="Q15:R15"/>
    <mergeCell ref="S15:T15"/>
    <mergeCell ref="W15:X15"/>
    <mergeCell ref="Y15:Z15"/>
    <mergeCell ref="AA15:AB15"/>
    <mergeCell ref="HE14:HF14"/>
    <mergeCell ref="HG14:HH14"/>
    <mergeCell ref="HI14:HJ14"/>
    <mergeCell ref="HK14:HL14"/>
    <mergeCell ref="HO14:HP14"/>
    <mergeCell ref="E15:F15"/>
    <mergeCell ref="G15:H15"/>
    <mergeCell ref="I15:J15"/>
    <mergeCell ref="K15:L15"/>
    <mergeCell ref="M15:N15"/>
    <mergeCell ref="GQ14:GR14"/>
    <mergeCell ref="GS14:GT14"/>
    <mergeCell ref="GW14:GX14"/>
    <mergeCell ref="GY14:GZ14"/>
    <mergeCell ref="HA14:HB14"/>
    <mergeCell ref="HC14:HD14"/>
    <mergeCell ref="GE14:GF14"/>
    <mergeCell ref="GG14:GH14"/>
    <mergeCell ref="GI14:GJ14"/>
    <mergeCell ref="GK14:GL14"/>
    <mergeCell ref="GM14:GN14"/>
    <mergeCell ref="GO14:GP14"/>
    <mergeCell ref="FQ14:FR14"/>
    <mergeCell ref="FS14:FT14"/>
    <mergeCell ref="FW14:FX14"/>
    <mergeCell ref="FY14:FZ14"/>
    <mergeCell ref="GA14:GB14"/>
    <mergeCell ref="GC14:GD14"/>
    <mergeCell ref="FE14:FF14"/>
    <mergeCell ref="FG14:FH14"/>
    <mergeCell ref="FI14:FJ14"/>
    <mergeCell ref="FK14:FL14"/>
    <mergeCell ref="FM14:FN14"/>
    <mergeCell ref="FO14:FP14"/>
    <mergeCell ref="EQ14:ER14"/>
    <mergeCell ref="ES14:ET14"/>
    <mergeCell ref="EW14:EX14"/>
    <mergeCell ref="EY14:EZ14"/>
    <mergeCell ref="FA14:FB14"/>
    <mergeCell ref="FC14:FD14"/>
    <mergeCell ref="EE14:EF14"/>
    <mergeCell ref="EG14:EH14"/>
    <mergeCell ref="EI14:EJ14"/>
    <mergeCell ref="EK14:EL14"/>
    <mergeCell ref="EM14:EN14"/>
    <mergeCell ref="EO14:EP14"/>
    <mergeCell ref="DQ14:DR14"/>
    <mergeCell ref="DS14:DT14"/>
    <mergeCell ref="DW14:DX14"/>
    <mergeCell ref="DY14:DZ14"/>
    <mergeCell ref="EA14:EB14"/>
    <mergeCell ref="EC14:ED14"/>
    <mergeCell ref="DE14:DF14"/>
    <mergeCell ref="DG14:DH14"/>
    <mergeCell ref="DI14:DJ14"/>
    <mergeCell ref="DK14:DL14"/>
    <mergeCell ref="DM14:DN14"/>
    <mergeCell ref="DO14:DP14"/>
    <mergeCell ref="CQ14:CR14"/>
    <mergeCell ref="CS14:CT14"/>
    <mergeCell ref="CW14:CX14"/>
    <mergeCell ref="CY14:CZ14"/>
    <mergeCell ref="DA14:DB14"/>
    <mergeCell ref="DC14:DD14"/>
    <mergeCell ref="CE14:CF14"/>
    <mergeCell ref="CG14:CH14"/>
    <mergeCell ref="CI14:CJ14"/>
    <mergeCell ref="CK14:CL14"/>
    <mergeCell ref="CM14:CN14"/>
    <mergeCell ref="CO14:CP14"/>
    <mergeCell ref="BQ14:BR14"/>
    <mergeCell ref="BS14:BT14"/>
    <mergeCell ref="BW14:BX14"/>
    <mergeCell ref="BY14:BZ14"/>
    <mergeCell ref="CA14:CB14"/>
    <mergeCell ref="CC14:CD14"/>
    <mergeCell ref="BE14:BF14"/>
    <mergeCell ref="BG14:BH14"/>
    <mergeCell ref="BI14:BJ14"/>
    <mergeCell ref="BK14:BL14"/>
    <mergeCell ref="BM14:BN14"/>
    <mergeCell ref="BO14:BP14"/>
    <mergeCell ref="AQ14:AR14"/>
    <mergeCell ref="AS14:AT14"/>
    <mergeCell ref="AW14:AX14"/>
    <mergeCell ref="AY14:AZ14"/>
    <mergeCell ref="BA14:BB14"/>
    <mergeCell ref="BC14:BD14"/>
    <mergeCell ref="AE14:AF14"/>
    <mergeCell ref="AG14:AH14"/>
    <mergeCell ref="AI14:AJ14"/>
    <mergeCell ref="AK14:AL14"/>
    <mergeCell ref="AM14:AN14"/>
    <mergeCell ref="AO14:AP14"/>
    <mergeCell ref="Q14:R14"/>
    <mergeCell ref="S14:T14"/>
    <mergeCell ref="W14:X14"/>
    <mergeCell ref="Y14:Z14"/>
    <mergeCell ref="AA14:AB14"/>
    <mergeCell ref="AC14:AD14"/>
    <mergeCell ref="E14:F14"/>
    <mergeCell ref="G14:H14"/>
    <mergeCell ref="I14:J14"/>
    <mergeCell ref="K14:L14"/>
    <mergeCell ref="M14:N14"/>
    <mergeCell ref="O14:P14"/>
    <mergeCell ref="HC13:HD13"/>
    <mergeCell ref="HE13:HF13"/>
    <mergeCell ref="HG13:HH13"/>
    <mergeCell ref="HI13:HJ13"/>
    <mergeCell ref="HK13:HL13"/>
    <mergeCell ref="HO13:HP13"/>
    <mergeCell ref="GO13:GP13"/>
    <mergeCell ref="GQ13:GR13"/>
    <mergeCell ref="GS13:GT13"/>
    <mergeCell ref="GW13:GX13"/>
    <mergeCell ref="GY13:GZ13"/>
    <mergeCell ref="HA13:HB13"/>
    <mergeCell ref="GC13:GD13"/>
    <mergeCell ref="GE13:GF13"/>
    <mergeCell ref="GG13:GH13"/>
    <mergeCell ref="GI13:GJ13"/>
    <mergeCell ref="GK13:GL13"/>
    <mergeCell ref="GM13:GN13"/>
    <mergeCell ref="FO13:FP13"/>
    <mergeCell ref="FQ13:FR13"/>
    <mergeCell ref="FS13:FT13"/>
    <mergeCell ref="FW13:FX13"/>
    <mergeCell ref="FY13:FZ13"/>
    <mergeCell ref="GA13:GB13"/>
    <mergeCell ref="FC13:FD13"/>
    <mergeCell ref="FE13:FF13"/>
    <mergeCell ref="FG13:FH13"/>
    <mergeCell ref="FI13:FJ13"/>
    <mergeCell ref="FK13:FL13"/>
    <mergeCell ref="FM13:FN13"/>
    <mergeCell ref="EO13:EP13"/>
    <mergeCell ref="EQ13:ER13"/>
    <mergeCell ref="ES13:ET13"/>
    <mergeCell ref="EW13:EX13"/>
    <mergeCell ref="EY13:EZ13"/>
    <mergeCell ref="FA13:FB13"/>
    <mergeCell ref="EC13:ED13"/>
    <mergeCell ref="EE13:EF13"/>
    <mergeCell ref="EG13:EH13"/>
    <mergeCell ref="EI13:EJ13"/>
    <mergeCell ref="EK13:EL13"/>
    <mergeCell ref="EM13:EN13"/>
    <mergeCell ref="DO13:DP13"/>
    <mergeCell ref="DQ13:DR13"/>
    <mergeCell ref="DS13:DT13"/>
    <mergeCell ref="DW13:DX13"/>
    <mergeCell ref="DY13:DZ13"/>
    <mergeCell ref="EA13:EB13"/>
    <mergeCell ref="DC13:DD13"/>
    <mergeCell ref="DE13:DF13"/>
    <mergeCell ref="DG13:DH13"/>
    <mergeCell ref="DI13:DJ13"/>
    <mergeCell ref="DK13:DL13"/>
    <mergeCell ref="DM13:DN13"/>
    <mergeCell ref="CO13:CP13"/>
    <mergeCell ref="CQ13:CR13"/>
    <mergeCell ref="CS13:CT13"/>
    <mergeCell ref="CW13:CX13"/>
    <mergeCell ref="CY13:CZ13"/>
    <mergeCell ref="DA13:DB13"/>
    <mergeCell ref="CC13:CD13"/>
    <mergeCell ref="CE13:CF13"/>
    <mergeCell ref="CG13:CH13"/>
    <mergeCell ref="CI13:CJ13"/>
    <mergeCell ref="CK13:CL13"/>
    <mergeCell ref="CM13:CN13"/>
    <mergeCell ref="BO13:BP13"/>
    <mergeCell ref="BQ13:BR13"/>
    <mergeCell ref="BS13:BT13"/>
    <mergeCell ref="BW13:BX13"/>
    <mergeCell ref="BY13:BZ13"/>
    <mergeCell ref="CA13:CB13"/>
    <mergeCell ref="BC13:BD13"/>
    <mergeCell ref="BE13:BF13"/>
    <mergeCell ref="BG13:BH13"/>
    <mergeCell ref="BI13:BJ13"/>
    <mergeCell ref="BK13:BL13"/>
    <mergeCell ref="BM13:BN13"/>
    <mergeCell ref="AO13:AP13"/>
    <mergeCell ref="AQ13:AR13"/>
    <mergeCell ref="AS13:AT13"/>
    <mergeCell ref="AW13:AX13"/>
    <mergeCell ref="AY13:AZ13"/>
    <mergeCell ref="BA13:BB13"/>
    <mergeCell ref="AC13:AD13"/>
    <mergeCell ref="AE13:AF13"/>
    <mergeCell ref="AG13:AH13"/>
    <mergeCell ref="AI13:AJ13"/>
    <mergeCell ref="AK13:AL13"/>
    <mergeCell ref="AM13:AN13"/>
    <mergeCell ref="O13:P13"/>
    <mergeCell ref="Q13:R13"/>
    <mergeCell ref="S13:T13"/>
    <mergeCell ref="W13:X13"/>
    <mergeCell ref="Y13:Z13"/>
    <mergeCell ref="AA13:AB13"/>
    <mergeCell ref="HE12:HF12"/>
    <mergeCell ref="HG12:HH12"/>
    <mergeCell ref="HI12:HJ12"/>
    <mergeCell ref="HK12:HL12"/>
    <mergeCell ref="HO12:HP12"/>
    <mergeCell ref="EY12:EZ12"/>
    <mergeCell ref="FA12:FB12"/>
    <mergeCell ref="FC12:FD12"/>
    <mergeCell ref="EE12:EF12"/>
    <mergeCell ref="EG12:EH12"/>
    <mergeCell ref="EI12:EJ12"/>
    <mergeCell ref="EK12:EL12"/>
    <mergeCell ref="EM12:EN12"/>
    <mergeCell ref="EO12:EP12"/>
    <mergeCell ref="DQ12:DR12"/>
    <mergeCell ref="DS12:DT12"/>
    <mergeCell ref="DW12:DX12"/>
    <mergeCell ref="DY12:DZ12"/>
    <mergeCell ref="EA12:EB12"/>
    <mergeCell ref="EC12:ED12"/>
    <mergeCell ref="E13:F13"/>
    <mergeCell ref="G13:H13"/>
    <mergeCell ref="I13:J13"/>
    <mergeCell ref="K13:L13"/>
    <mergeCell ref="M13:N13"/>
    <mergeCell ref="GQ12:GR12"/>
    <mergeCell ref="GS12:GT12"/>
    <mergeCell ref="GW12:GX12"/>
    <mergeCell ref="GY12:GZ12"/>
    <mergeCell ref="HA12:HB12"/>
    <mergeCell ref="HC12:HD12"/>
    <mergeCell ref="GE12:GF12"/>
    <mergeCell ref="GG12:GH12"/>
    <mergeCell ref="GI12:GJ12"/>
    <mergeCell ref="GK12:GL12"/>
    <mergeCell ref="GM12:GN12"/>
    <mergeCell ref="GO12:GP12"/>
    <mergeCell ref="FQ12:FR12"/>
    <mergeCell ref="FS12:FT12"/>
    <mergeCell ref="FW12:FX12"/>
    <mergeCell ref="FY12:FZ12"/>
    <mergeCell ref="GA12:GB12"/>
    <mergeCell ref="GC12:GD12"/>
    <mergeCell ref="FE12:FF12"/>
    <mergeCell ref="FG12:FH12"/>
    <mergeCell ref="FI12:FJ12"/>
    <mergeCell ref="FK12:FL12"/>
    <mergeCell ref="FM12:FN12"/>
    <mergeCell ref="FO12:FP12"/>
    <mergeCell ref="EQ12:ER12"/>
    <mergeCell ref="ES12:ET12"/>
    <mergeCell ref="EW12:EX12"/>
    <mergeCell ref="DE12:DF12"/>
    <mergeCell ref="DG12:DH12"/>
    <mergeCell ref="DI12:DJ12"/>
    <mergeCell ref="DK12:DL12"/>
    <mergeCell ref="DM12:DN12"/>
    <mergeCell ref="DO12:DP12"/>
    <mergeCell ref="CQ12:CR12"/>
    <mergeCell ref="CS12:CT12"/>
    <mergeCell ref="CW12:CX12"/>
    <mergeCell ref="CY12:CZ12"/>
    <mergeCell ref="DA12:DB12"/>
    <mergeCell ref="DC12:DD12"/>
    <mergeCell ref="CE12:CF12"/>
    <mergeCell ref="CG12:CH12"/>
    <mergeCell ref="CI12:CJ12"/>
    <mergeCell ref="CK12:CL12"/>
    <mergeCell ref="CM12:CN12"/>
    <mergeCell ref="CO12:CP12"/>
    <mergeCell ref="BQ12:BR12"/>
    <mergeCell ref="BS12:BT12"/>
    <mergeCell ref="BW12:BX12"/>
    <mergeCell ref="BY12:BZ12"/>
    <mergeCell ref="CA12:CB12"/>
    <mergeCell ref="CC12:CD12"/>
    <mergeCell ref="BE12:BF12"/>
    <mergeCell ref="BG12:BH12"/>
    <mergeCell ref="BI12:BJ12"/>
    <mergeCell ref="BK12:BL12"/>
    <mergeCell ref="BM12:BN12"/>
    <mergeCell ref="BO12:BP12"/>
    <mergeCell ref="AQ12:AR12"/>
    <mergeCell ref="AS12:AT12"/>
    <mergeCell ref="AW12:AX12"/>
    <mergeCell ref="AY12:AZ12"/>
    <mergeCell ref="BA12:BB12"/>
    <mergeCell ref="BC12:BD12"/>
    <mergeCell ref="AE12:AF12"/>
    <mergeCell ref="AG12:AH12"/>
    <mergeCell ref="AI12:AJ12"/>
    <mergeCell ref="AK12:AL12"/>
    <mergeCell ref="AM12:AN12"/>
    <mergeCell ref="AO12:AP12"/>
    <mergeCell ref="Q12:R12"/>
    <mergeCell ref="S12:T12"/>
    <mergeCell ref="W12:X12"/>
    <mergeCell ref="Y12:Z12"/>
    <mergeCell ref="AA12:AB12"/>
    <mergeCell ref="AC12:AD12"/>
    <mergeCell ref="HG11:HH11"/>
    <mergeCell ref="HI11:HJ11"/>
    <mergeCell ref="HK11:HL11"/>
    <mergeCell ref="HO11:HP11"/>
    <mergeCell ref="E12:F12"/>
    <mergeCell ref="G12:H12"/>
    <mergeCell ref="I12:J12"/>
    <mergeCell ref="K12:L12"/>
    <mergeCell ref="M12:N12"/>
    <mergeCell ref="O12:P12"/>
    <mergeCell ref="GS11:GT11"/>
    <mergeCell ref="GW11:GX11"/>
    <mergeCell ref="GY11:GZ11"/>
    <mergeCell ref="HA11:HB11"/>
    <mergeCell ref="HC11:HD11"/>
    <mergeCell ref="HE11:HF11"/>
    <mergeCell ref="GG11:GH11"/>
    <mergeCell ref="GI11:GJ11"/>
    <mergeCell ref="GK11:GL11"/>
    <mergeCell ref="GM11:GN11"/>
    <mergeCell ref="GO11:GP11"/>
    <mergeCell ref="GQ11:GR11"/>
    <mergeCell ref="FS11:FT11"/>
    <mergeCell ref="FW11:FX11"/>
    <mergeCell ref="FY11:FZ11"/>
    <mergeCell ref="GA11:GB11"/>
    <mergeCell ref="GC11:GD11"/>
    <mergeCell ref="GE11:GF11"/>
    <mergeCell ref="FG11:FH11"/>
    <mergeCell ref="FI11:FJ11"/>
    <mergeCell ref="FK11:FL11"/>
    <mergeCell ref="FM11:FN11"/>
    <mergeCell ref="FO11:FP11"/>
    <mergeCell ref="FQ11:FR11"/>
    <mergeCell ref="ES11:ET11"/>
    <mergeCell ref="EW11:EX11"/>
    <mergeCell ref="EY11:EZ11"/>
    <mergeCell ref="FA11:FB11"/>
    <mergeCell ref="FC11:FD11"/>
    <mergeCell ref="FE11:FF11"/>
    <mergeCell ref="EG11:EH11"/>
    <mergeCell ref="EI11:EJ11"/>
    <mergeCell ref="EK11:EL11"/>
    <mergeCell ref="EM11:EN11"/>
    <mergeCell ref="EO11:EP11"/>
    <mergeCell ref="EQ11:ER11"/>
    <mergeCell ref="DS11:DT11"/>
    <mergeCell ref="DW11:DX11"/>
    <mergeCell ref="DY11:DZ11"/>
    <mergeCell ref="EA11:EB11"/>
    <mergeCell ref="EC11:ED11"/>
    <mergeCell ref="EE11:EF11"/>
    <mergeCell ref="DG11:DH11"/>
    <mergeCell ref="DI11:DJ11"/>
    <mergeCell ref="DK11:DL11"/>
    <mergeCell ref="DM11:DN11"/>
    <mergeCell ref="DO11:DP11"/>
    <mergeCell ref="DQ11:DR11"/>
    <mergeCell ref="CS11:CT11"/>
    <mergeCell ref="CW11:CX11"/>
    <mergeCell ref="CY11:CZ11"/>
    <mergeCell ref="DA11:DB11"/>
    <mergeCell ref="DC11:DD11"/>
    <mergeCell ref="DE11:DF11"/>
    <mergeCell ref="CG11:CH11"/>
    <mergeCell ref="CI11:CJ11"/>
    <mergeCell ref="CK11:CL11"/>
    <mergeCell ref="CM11:CN11"/>
    <mergeCell ref="CO11:CP11"/>
    <mergeCell ref="CQ11:CR11"/>
    <mergeCell ref="BS11:BT11"/>
    <mergeCell ref="BW11:BX11"/>
    <mergeCell ref="BY11:BZ11"/>
    <mergeCell ref="CA11:CB11"/>
    <mergeCell ref="CC11:CD11"/>
    <mergeCell ref="CE11:CF11"/>
    <mergeCell ref="BG11:BH11"/>
    <mergeCell ref="BI11:BJ11"/>
    <mergeCell ref="BK11:BL11"/>
    <mergeCell ref="BM11:BN11"/>
    <mergeCell ref="BO11:BP11"/>
    <mergeCell ref="BQ11:BR11"/>
    <mergeCell ref="AS11:AT11"/>
    <mergeCell ref="AW11:AX11"/>
    <mergeCell ref="AY11:AZ11"/>
    <mergeCell ref="BA11:BB11"/>
    <mergeCell ref="BC11:BD11"/>
    <mergeCell ref="BE11:BF11"/>
    <mergeCell ref="AG11:AH11"/>
    <mergeCell ref="AI11:AJ11"/>
    <mergeCell ref="AK11:AL11"/>
    <mergeCell ref="AM11:AN11"/>
    <mergeCell ref="AO11:AP11"/>
    <mergeCell ref="AQ11:AR11"/>
    <mergeCell ref="S11:T11"/>
    <mergeCell ref="W11:X11"/>
    <mergeCell ref="Y11:Z11"/>
    <mergeCell ref="AA11:AB11"/>
    <mergeCell ref="AC11:AD11"/>
    <mergeCell ref="AE11:AF11"/>
    <mergeCell ref="HG10:HH10"/>
    <mergeCell ref="HI10:HJ10"/>
    <mergeCell ref="HK10:HL10"/>
    <mergeCell ref="E11:F11"/>
    <mergeCell ref="G11:H11"/>
    <mergeCell ref="I11:J11"/>
    <mergeCell ref="K11:L11"/>
    <mergeCell ref="M11:N11"/>
    <mergeCell ref="O11:P11"/>
    <mergeCell ref="Q11:R11"/>
    <mergeCell ref="GS10:GT10"/>
    <mergeCell ref="GW10:GX10"/>
    <mergeCell ref="GY10:GZ10"/>
    <mergeCell ref="HA10:HB10"/>
    <mergeCell ref="HC10:HD10"/>
    <mergeCell ref="HE10:HF10"/>
    <mergeCell ref="GG10:GH10"/>
    <mergeCell ref="GI10:GJ10"/>
    <mergeCell ref="GK10:GL10"/>
    <mergeCell ref="GM10:GN10"/>
    <mergeCell ref="GO10:GP10"/>
    <mergeCell ref="GQ10:GR10"/>
    <mergeCell ref="FS10:FT10"/>
    <mergeCell ref="FW10:FX10"/>
    <mergeCell ref="FY10:FZ10"/>
    <mergeCell ref="GA10:GB10"/>
    <mergeCell ref="GC10:GD10"/>
    <mergeCell ref="GE10:GF10"/>
    <mergeCell ref="FG10:FH10"/>
    <mergeCell ref="FI10:FJ10"/>
    <mergeCell ref="FK10:FL10"/>
    <mergeCell ref="FM10:FN10"/>
    <mergeCell ref="FO10:FP10"/>
    <mergeCell ref="FQ10:FR10"/>
    <mergeCell ref="ES10:ET10"/>
    <mergeCell ref="EW10:EX10"/>
    <mergeCell ref="EY10:EZ10"/>
    <mergeCell ref="FA10:FB10"/>
    <mergeCell ref="FC10:FD10"/>
    <mergeCell ref="FE10:FF10"/>
    <mergeCell ref="EG10:EH10"/>
    <mergeCell ref="EI10:EJ10"/>
    <mergeCell ref="EK10:EL10"/>
    <mergeCell ref="EM10:EN10"/>
    <mergeCell ref="EO10:EP10"/>
    <mergeCell ref="EQ10:ER10"/>
    <mergeCell ref="DS10:DT10"/>
    <mergeCell ref="DW10:DX10"/>
    <mergeCell ref="DY10:DZ10"/>
    <mergeCell ref="EA10:EB10"/>
    <mergeCell ref="EC10:ED10"/>
    <mergeCell ref="EE10:EF10"/>
    <mergeCell ref="DG10:DH10"/>
    <mergeCell ref="DI10:DJ10"/>
    <mergeCell ref="DK10:DL10"/>
    <mergeCell ref="DM10:DN10"/>
    <mergeCell ref="DO10:DP10"/>
    <mergeCell ref="DQ10:DR10"/>
    <mergeCell ref="CS10:CT10"/>
    <mergeCell ref="CW10:CX10"/>
    <mergeCell ref="CY10:CZ10"/>
    <mergeCell ref="DA10:DB10"/>
    <mergeCell ref="DC10:DD10"/>
    <mergeCell ref="DE10:DF10"/>
    <mergeCell ref="CG10:CH10"/>
    <mergeCell ref="CI10:CJ10"/>
    <mergeCell ref="CK10:CL10"/>
    <mergeCell ref="CM10:CN10"/>
    <mergeCell ref="CO10:CP10"/>
    <mergeCell ref="CQ10:CR10"/>
    <mergeCell ref="BS10:BT10"/>
    <mergeCell ref="BW10:BX10"/>
    <mergeCell ref="BY10:BZ10"/>
    <mergeCell ref="CA10:CB10"/>
    <mergeCell ref="CC10:CD10"/>
    <mergeCell ref="CE10:CF10"/>
    <mergeCell ref="BG10:BH10"/>
    <mergeCell ref="BI10:BJ10"/>
    <mergeCell ref="BK10:BL10"/>
    <mergeCell ref="BM10:BN10"/>
    <mergeCell ref="BO10:BP10"/>
    <mergeCell ref="BQ10:BR10"/>
    <mergeCell ref="AS10:AT10"/>
    <mergeCell ref="AW10:AX10"/>
    <mergeCell ref="AY10:AZ10"/>
    <mergeCell ref="BA10:BB10"/>
    <mergeCell ref="BC10:BD10"/>
    <mergeCell ref="BE10:BF10"/>
    <mergeCell ref="AG10:AH10"/>
    <mergeCell ref="AI10:AJ10"/>
    <mergeCell ref="AK10:AL10"/>
    <mergeCell ref="AM10:AN10"/>
    <mergeCell ref="AO10:AP10"/>
    <mergeCell ref="AQ10:AR10"/>
    <mergeCell ref="S10:T10"/>
    <mergeCell ref="W10:X10"/>
    <mergeCell ref="Y10:Z10"/>
    <mergeCell ref="AA10:AB10"/>
    <mergeCell ref="AC10:AD10"/>
    <mergeCell ref="AE10:AF10"/>
    <mergeCell ref="HI9:HJ9"/>
    <mergeCell ref="HK9:HL9"/>
    <mergeCell ref="HO9:HP9"/>
    <mergeCell ref="E10:F10"/>
    <mergeCell ref="G10:H10"/>
    <mergeCell ref="I10:J10"/>
    <mergeCell ref="K10:L10"/>
    <mergeCell ref="M10:N10"/>
    <mergeCell ref="O10:P10"/>
    <mergeCell ref="Q10:R10"/>
    <mergeCell ref="GW9:GX9"/>
    <mergeCell ref="GY9:GZ9"/>
    <mergeCell ref="HA9:HB9"/>
    <mergeCell ref="HC9:HD9"/>
    <mergeCell ref="HE9:HF9"/>
    <mergeCell ref="HG9:HH9"/>
    <mergeCell ref="GI9:GJ9"/>
    <mergeCell ref="GK9:GL9"/>
    <mergeCell ref="GM9:GN9"/>
    <mergeCell ref="GO9:GP9"/>
    <mergeCell ref="GQ9:GR9"/>
    <mergeCell ref="GS9:GT9"/>
    <mergeCell ref="FW9:FX9"/>
    <mergeCell ref="FY9:FZ9"/>
    <mergeCell ref="GA9:GB9"/>
    <mergeCell ref="GC9:GD9"/>
    <mergeCell ref="GE9:GF9"/>
    <mergeCell ref="GG9:GH9"/>
    <mergeCell ref="FI9:FJ9"/>
    <mergeCell ref="FK9:FL9"/>
    <mergeCell ref="FM9:FN9"/>
    <mergeCell ref="FO9:FP9"/>
    <mergeCell ref="FQ9:FR9"/>
    <mergeCell ref="FS9:FT9"/>
    <mergeCell ref="EW9:EX9"/>
    <mergeCell ref="EY9:EZ9"/>
    <mergeCell ref="FA9:FB9"/>
    <mergeCell ref="FC9:FD9"/>
    <mergeCell ref="FE9:FF9"/>
    <mergeCell ref="FG9:FH9"/>
    <mergeCell ref="EI9:EJ9"/>
    <mergeCell ref="EK9:EL9"/>
    <mergeCell ref="EM9:EN9"/>
    <mergeCell ref="EO9:EP9"/>
    <mergeCell ref="EQ9:ER9"/>
    <mergeCell ref="ES9:ET9"/>
    <mergeCell ref="DW9:DX9"/>
    <mergeCell ref="DY9:DZ9"/>
    <mergeCell ref="EA9:EB9"/>
    <mergeCell ref="EC9:ED9"/>
    <mergeCell ref="EE9:EF9"/>
    <mergeCell ref="EG9:EH9"/>
    <mergeCell ref="BQ9:BR9"/>
    <mergeCell ref="BS9:BT9"/>
    <mergeCell ref="AW9:AX9"/>
    <mergeCell ref="AY9:AZ9"/>
    <mergeCell ref="BA9:BB9"/>
    <mergeCell ref="BC9:BD9"/>
    <mergeCell ref="BE9:BF9"/>
    <mergeCell ref="BG9:BH9"/>
    <mergeCell ref="DI9:DJ9"/>
    <mergeCell ref="DK9:DL9"/>
    <mergeCell ref="DM9:DN9"/>
    <mergeCell ref="DO9:DP9"/>
    <mergeCell ref="DQ9:DR9"/>
    <mergeCell ref="DS9:DT9"/>
    <mergeCell ref="CW9:CX9"/>
    <mergeCell ref="CY9:CZ9"/>
    <mergeCell ref="DA9:DB9"/>
    <mergeCell ref="DC9:DD9"/>
    <mergeCell ref="DE9:DF9"/>
    <mergeCell ref="DG9:DH9"/>
    <mergeCell ref="CI9:CJ9"/>
    <mergeCell ref="CK9:CL9"/>
    <mergeCell ref="CM9:CN9"/>
    <mergeCell ref="CO9:CP9"/>
    <mergeCell ref="CQ9:CR9"/>
    <mergeCell ref="CS9:CT9"/>
    <mergeCell ref="AI9:AJ9"/>
    <mergeCell ref="AK9:AL9"/>
    <mergeCell ref="AM9:AN9"/>
    <mergeCell ref="AO9:AP9"/>
    <mergeCell ref="AQ9:AR9"/>
    <mergeCell ref="AS9:AT9"/>
    <mergeCell ref="W9:X9"/>
    <mergeCell ref="Y9:Z9"/>
    <mergeCell ref="AA9:AB9"/>
    <mergeCell ref="AC9:AD9"/>
    <mergeCell ref="AE9:AF9"/>
    <mergeCell ref="AG9:AH9"/>
    <mergeCell ref="F4:AD4"/>
    <mergeCell ref="EA4:EN4"/>
    <mergeCell ref="E9:F9"/>
    <mergeCell ref="G9:H9"/>
    <mergeCell ref="I9:J9"/>
    <mergeCell ref="K9:L9"/>
    <mergeCell ref="M9:N9"/>
    <mergeCell ref="O9:P9"/>
    <mergeCell ref="Q9:R9"/>
    <mergeCell ref="S9:T9"/>
    <mergeCell ref="BW9:BX9"/>
    <mergeCell ref="BY9:BZ9"/>
    <mergeCell ref="CA9:CB9"/>
    <mergeCell ref="CC9:CD9"/>
    <mergeCell ref="CE9:CF9"/>
    <mergeCell ref="CG9:CH9"/>
    <mergeCell ref="BI9:BJ9"/>
    <mergeCell ref="BK9:BL9"/>
    <mergeCell ref="BM9:BN9"/>
    <mergeCell ref="BO9:BP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199"/>
  <sheetViews>
    <sheetView topLeftCell="A54" zoomScale="85" zoomScaleNormal="85" workbookViewId="0">
      <selection activeCell="DU83" activeCellId="3" sqref="FV83 U83 AV83 DU83"/>
    </sheetView>
  </sheetViews>
  <sheetFormatPr defaultRowHeight="15"/>
  <cols>
    <col min="1" max="1" width="13.28515625" bestFit="1" customWidth="1"/>
    <col min="2" max="2" width="37.5703125" bestFit="1" customWidth="1"/>
    <col min="3" max="3" width="15.7109375" customWidth="1"/>
    <col min="4" max="4" width="6.7109375" style="46" customWidth="1"/>
    <col min="5" max="20" width="9.140625" style="25" hidden="1" customWidth="1"/>
    <col min="21" max="21" width="6.7109375" style="25" customWidth="1"/>
    <col min="22" max="22" width="6.7109375" style="46" customWidth="1"/>
    <col min="23" max="33" width="9.140625" style="25" hidden="1" customWidth="1"/>
    <col min="34" max="34" width="9.140625" style="80" hidden="1" customWidth="1"/>
    <col min="35" max="46" width="9.140625" style="83" hidden="1" customWidth="1"/>
    <col min="47" max="47" width="6.7109375" style="83" customWidth="1"/>
    <col min="48" max="48" width="6.7109375" style="46" customWidth="1"/>
    <col min="49" max="59" width="9.140625" style="85" hidden="1" customWidth="1"/>
    <col min="60" max="60" width="9.140625" style="86" hidden="1" customWidth="1"/>
    <col min="61" max="72" width="9.140625" style="85" hidden="1" customWidth="1"/>
    <col min="73" max="73" width="6.7109375" style="85" customWidth="1"/>
    <col min="74" max="74" width="6.7109375" style="46" customWidth="1"/>
    <col min="75" max="98" width="9.140625" style="85" hidden="1" customWidth="1"/>
    <col min="99" max="99" width="6.7109375" style="85" customWidth="1"/>
    <col min="100" max="100" width="6.7109375" style="46" customWidth="1"/>
    <col min="101" max="103" width="9.140625" style="85" hidden="1" customWidth="1"/>
    <col min="104" max="104" width="9.140625" style="87" hidden="1" customWidth="1"/>
    <col min="105" max="116" width="9.140625" style="85" hidden="1" customWidth="1"/>
    <col min="117" max="124" width="9.140625" style="90" hidden="1" customWidth="1"/>
    <col min="125" max="125" width="6.7109375" style="90" customWidth="1"/>
    <col min="126" max="126" width="6.7109375" style="46" customWidth="1"/>
    <col min="127" max="150" width="9.140625" style="90" hidden="1" customWidth="1"/>
    <col min="151" max="151" width="6.7109375" style="90" customWidth="1"/>
    <col min="152" max="152" width="6.7109375" style="46" customWidth="1"/>
    <col min="153" max="156" width="9.140625" style="90" hidden="1" customWidth="1"/>
    <col min="157" max="176" width="9.140625" style="92" hidden="1" customWidth="1"/>
    <col min="177" max="177" width="6.7109375" style="92" customWidth="1"/>
    <col min="178" max="178" width="6.7109375" style="46" customWidth="1"/>
    <col min="179" max="183" width="9.140625" style="92" hidden="1" customWidth="1"/>
    <col min="184" max="184" width="9.140625" style="93" hidden="1" customWidth="1"/>
    <col min="185" max="192" width="9.140625" style="92" hidden="1" customWidth="1"/>
    <col min="193" max="202" width="9.140625" style="83" hidden="1" customWidth="1"/>
    <col min="203" max="203" width="6.7109375" style="83" customWidth="1"/>
    <col min="204" max="204" width="6.7109375" style="46" customWidth="1"/>
    <col min="205" max="206" width="9.140625" style="83" hidden="1" customWidth="1"/>
    <col min="207" max="220" width="9.140625" style="97" hidden="1" customWidth="1"/>
    <col min="221" max="221" width="6.7109375" style="97" customWidth="1"/>
    <col min="222" max="222" width="6.7109375" style="46" customWidth="1"/>
    <col min="223" max="224" width="8" hidden="1" customWidth="1"/>
    <col min="228" max="228" width="39" bestFit="1" customWidth="1"/>
    <col min="229" max="229" width="19.140625" customWidth="1"/>
    <col min="233" max="233" width="17.85546875" customWidth="1"/>
    <col min="235" max="235" width="11.7109375" customWidth="1"/>
    <col min="236" max="236" width="12" bestFit="1" customWidth="1"/>
  </cols>
  <sheetData>
    <row r="1" spans="1:236"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76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70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76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76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</row>
    <row r="2" spans="1:236" ht="44.25">
      <c r="B2" s="45" t="s">
        <v>97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76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70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76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76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</row>
    <row r="3" spans="1:236" ht="30">
      <c r="B3" s="6" t="s">
        <v>14</v>
      </c>
      <c r="C3" s="6"/>
      <c r="D3" s="47"/>
      <c r="E3" s="81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9"/>
      <c r="AF3" s="129"/>
      <c r="AG3" s="129"/>
      <c r="AH3" s="76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128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70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128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128"/>
      <c r="CW3" s="5"/>
      <c r="CX3" s="5"/>
      <c r="CY3" s="5"/>
      <c r="CZ3" s="76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128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128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128"/>
      <c r="FW3" s="5"/>
      <c r="FX3" s="5"/>
      <c r="FY3" s="5"/>
      <c r="FZ3" s="5"/>
      <c r="GA3" s="5"/>
      <c r="GB3" s="76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128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47"/>
    </row>
    <row r="4" spans="1:236" ht="44.25"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70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76"/>
      <c r="DA4" s="88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5"/>
      <c r="DW4" s="89"/>
      <c r="DX4" s="89"/>
      <c r="DY4" s="89"/>
      <c r="DZ4" s="89"/>
      <c r="EA4" s="206" t="s">
        <v>103</v>
      </c>
      <c r="EB4" s="206"/>
      <c r="EC4" s="206"/>
      <c r="ED4" s="206"/>
      <c r="EE4" s="206"/>
      <c r="EF4" s="206"/>
      <c r="EG4" s="206"/>
      <c r="EH4" s="206"/>
      <c r="EI4" s="206"/>
      <c r="EJ4" s="206"/>
      <c r="EK4" s="206"/>
      <c r="EL4" s="206"/>
      <c r="EM4" s="206"/>
      <c r="EN4" s="206"/>
      <c r="EO4" s="91"/>
      <c r="EP4" s="91"/>
      <c r="EQ4" s="91"/>
      <c r="ER4" s="91"/>
      <c r="ES4" s="91"/>
      <c r="ET4" s="91"/>
      <c r="EU4" s="91"/>
      <c r="EV4" s="5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137" t="s">
        <v>40</v>
      </c>
      <c r="FR4" s="91"/>
      <c r="FS4" s="91"/>
      <c r="FT4" s="91"/>
      <c r="FU4" s="91"/>
      <c r="FV4" s="5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5"/>
      <c r="GL4" s="5"/>
      <c r="GM4" s="5"/>
      <c r="GN4" s="5"/>
      <c r="GO4" s="5"/>
      <c r="GP4" s="138" t="s">
        <v>104</v>
      </c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138" t="s">
        <v>105</v>
      </c>
      <c r="HE4" s="5"/>
      <c r="HF4" s="5"/>
      <c r="HG4" s="5"/>
      <c r="HH4" s="5"/>
      <c r="HI4" s="5"/>
      <c r="HJ4" s="5"/>
      <c r="HK4" s="5"/>
      <c r="HL4" s="5"/>
      <c r="HM4" s="5"/>
      <c r="HN4" s="5"/>
    </row>
    <row r="5" spans="1:236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76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70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76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76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</row>
    <row r="6" spans="1:236" ht="44.2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38" t="s">
        <v>99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76"/>
      <c r="AI6" s="5"/>
      <c r="AJ6" s="5"/>
      <c r="AK6" s="5"/>
      <c r="AL6" s="5"/>
      <c r="AM6" s="138" t="s">
        <v>101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70"/>
      <c r="BI6" s="5"/>
      <c r="BJ6" s="5"/>
      <c r="BK6" s="5"/>
      <c r="BL6" s="5"/>
      <c r="BM6" s="138" t="s">
        <v>102</v>
      </c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76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>
        <v>1</v>
      </c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76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</row>
    <row r="7" spans="1:236" ht="30">
      <c r="B7" s="6" t="s">
        <v>9</v>
      </c>
      <c r="C7" s="6"/>
      <c r="D7" s="47"/>
      <c r="E7" s="81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9"/>
      <c r="AF7" s="129"/>
      <c r="AG7" s="129"/>
      <c r="AH7" s="76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128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70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128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128"/>
      <c r="CW7" s="5"/>
      <c r="CX7" s="5"/>
      <c r="CY7" s="5"/>
      <c r="CZ7" s="76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128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128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128"/>
      <c r="FW7" s="5"/>
      <c r="FX7" s="5"/>
      <c r="FY7" s="5"/>
      <c r="FZ7" s="5"/>
      <c r="GA7" s="5"/>
      <c r="GB7" s="76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128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128"/>
    </row>
    <row r="8" spans="1:236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76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70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76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76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</row>
    <row r="9" spans="1:236" ht="45" customHeight="1">
      <c r="B9" s="4"/>
      <c r="C9" s="4"/>
      <c r="D9" s="181">
        <v>2016</v>
      </c>
      <c r="E9" s="203">
        <v>42491</v>
      </c>
      <c r="F9" s="204"/>
      <c r="G9" s="203">
        <v>42522</v>
      </c>
      <c r="H9" s="204"/>
      <c r="I9" s="203">
        <v>42552</v>
      </c>
      <c r="J9" s="204"/>
      <c r="K9" s="203">
        <v>42583</v>
      </c>
      <c r="L9" s="204"/>
      <c r="M9" s="203">
        <v>42614</v>
      </c>
      <c r="N9" s="204"/>
      <c r="O9" s="203">
        <v>42644</v>
      </c>
      <c r="P9" s="204"/>
      <c r="Q9" s="203">
        <v>42675</v>
      </c>
      <c r="R9" s="204"/>
      <c r="S9" s="203">
        <v>42705</v>
      </c>
      <c r="T9" s="204"/>
      <c r="U9" s="182"/>
      <c r="V9" s="181">
        <v>2017</v>
      </c>
      <c r="W9" s="203">
        <v>42736</v>
      </c>
      <c r="X9" s="204"/>
      <c r="Y9" s="203">
        <v>42767</v>
      </c>
      <c r="Z9" s="204"/>
      <c r="AA9" s="203">
        <v>42795</v>
      </c>
      <c r="AB9" s="204"/>
      <c r="AC9" s="203">
        <v>42826</v>
      </c>
      <c r="AD9" s="204"/>
      <c r="AE9" s="203">
        <v>42856</v>
      </c>
      <c r="AF9" s="204"/>
      <c r="AG9" s="203">
        <v>42887</v>
      </c>
      <c r="AH9" s="204"/>
      <c r="AI9" s="203">
        <v>42917</v>
      </c>
      <c r="AJ9" s="204"/>
      <c r="AK9" s="203">
        <v>42948</v>
      </c>
      <c r="AL9" s="204"/>
      <c r="AM9" s="203">
        <v>42979</v>
      </c>
      <c r="AN9" s="204"/>
      <c r="AO9" s="203">
        <v>43009</v>
      </c>
      <c r="AP9" s="204"/>
      <c r="AQ9" s="203">
        <v>43040</v>
      </c>
      <c r="AR9" s="204"/>
      <c r="AS9" s="203">
        <v>43070</v>
      </c>
      <c r="AT9" s="204"/>
      <c r="AU9" s="182"/>
      <c r="AV9" s="181">
        <v>2018</v>
      </c>
      <c r="AW9" s="203">
        <v>43101</v>
      </c>
      <c r="AX9" s="204"/>
      <c r="AY9" s="203">
        <v>43132</v>
      </c>
      <c r="AZ9" s="204"/>
      <c r="BA9" s="203">
        <v>43160</v>
      </c>
      <c r="BB9" s="204"/>
      <c r="BC9" s="203">
        <v>43191</v>
      </c>
      <c r="BD9" s="204"/>
      <c r="BE9" s="203">
        <v>43221</v>
      </c>
      <c r="BF9" s="204"/>
      <c r="BG9" s="203">
        <v>43252</v>
      </c>
      <c r="BH9" s="204"/>
      <c r="BI9" s="203">
        <v>43282</v>
      </c>
      <c r="BJ9" s="204"/>
      <c r="BK9" s="203">
        <v>43313</v>
      </c>
      <c r="BL9" s="204"/>
      <c r="BM9" s="203">
        <v>43344</v>
      </c>
      <c r="BN9" s="204"/>
      <c r="BO9" s="203">
        <v>43374</v>
      </c>
      <c r="BP9" s="204"/>
      <c r="BQ9" s="203">
        <v>43405</v>
      </c>
      <c r="BR9" s="204"/>
      <c r="BS9" s="203">
        <v>43435</v>
      </c>
      <c r="BT9" s="204"/>
      <c r="BU9" s="182"/>
      <c r="BV9" s="181">
        <v>2019</v>
      </c>
      <c r="BW9" s="203">
        <v>43466</v>
      </c>
      <c r="BX9" s="204"/>
      <c r="BY9" s="203">
        <v>43497</v>
      </c>
      <c r="BZ9" s="204"/>
      <c r="CA9" s="203">
        <v>43525</v>
      </c>
      <c r="CB9" s="204"/>
      <c r="CC9" s="203">
        <v>43556</v>
      </c>
      <c r="CD9" s="204"/>
      <c r="CE9" s="203">
        <v>43586</v>
      </c>
      <c r="CF9" s="204"/>
      <c r="CG9" s="203">
        <v>43617</v>
      </c>
      <c r="CH9" s="204"/>
      <c r="CI9" s="203">
        <v>43647</v>
      </c>
      <c r="CJ9" s="204"/>
      <c r="CK9" s="203">
        <v>43678</v>
      </c>
      <c r="CL9" s="204"/>
      <c r="CM9" s="203">
        <v>43709</v>
      </c>
      <c r="CN9" s="204"/>
      <c r="CO9" s="203">
        <v>43739</v>
      </c>
      <c r="CP9" s="204"/>
      <c r="CQ9" s="203">
        <v>43770</v>
      </c>
      <c r="CR9" s="204"/>
      <c r="CS9" s="203">
        <v>43800</v>
      </c>
      <c r="CT9" s="204"/>
      <c r="CU9" s="182"/>
      <c r="CV9" s="181">
        <v>2020</v>
      </c>
      <c r="CW9" s="203">
        <v>43831</v>
      </c>
      <c r="CX9" s="204"/>
      <c r="CY9" s="203">
        <v>43862</v>
      </c>
      <c r="CZ9" s="204"/>
      <c r="DA9" s="203">
        <v>43891</v>
      </c>
      <c r="DB9" s="204"/>
      <c r="DC9" s="203">
        <v>43922</v>
      </c>
      <c r="DD9" s="204"/>
      <c r="DE9" s="203">
        <v>43952</v>
      </c>
      <c r="DF9" s="204"/>
      <c r="DG9" s="203">
        <v>43983</v>
      </c>
      <c r="DH9" s="204"/>
      <c r="DI9" s="203">
        <v>44013</v>
      </c>
      <c r="DJ9" s="204"/>
      <c r="DK9" s="203">
        <v>44044</v>
      </c>
      <c r="DL9" s="204"/>
      <c r="DM9" s="203">
        <v>44075</v>
      </c>
      <c r="DN9" s="204"/>
      <c r="DO9" s="203">
        <v>44105</v>
      </c>
      <c r="DP9" s="204"/>
      <c r="DQ9" s="203">
        <v>44136</v>
      </c>
      <c r="DR9" s="204"/>
      <c r="DS9" s="203">
        <v>44166</v>
      </c>
      <c r="DT9" s="204"/>
      <c r="DU9" s="182"/>
      <c r="DV9" s="181">
        <v>2021</v>
      </c>
      <c r="DW9" s="203">
        <v>44197</v>
      </c>
      <c r="DX9" s="204"/>
      <c r="DY9" s="203">
        <v>44228</v>
      </c>
      <c r="DZ9" s="204"/>
      <c r="EA9" s="203">
        <v>44256</v>
      </c>
      <c r="EB9" s="204"/>
      <c r="EC9" s="203">
        <v>44287</v>
      </c>
      <c r="ED9" s="204"/>
      <c r="EE9" s="203">
        <v>44317</v>
      </c>
      <c r="EF9" s="204"/>
      <c r="EG9" s="203">
        <v>44348</v>
      </c>
      <c r="EH9" s="204"/>
      <c r="EI9" s="203">
        <v>44378</v>
      </c>
      <c r="EJ9" s="204"/>
      <c r="EK9" s="203">
        <v>44409</v>
      </c>
      <c r="EL9" s="204"/>
      <c r="EM9" s="203">
        <v>44440</v>
      </c>
      <c r="EN9" s="204"/>
      <c r="EO9" s="203">
        <v>44470</v>
      </c>
      <c r="EP9" s="204"/>
      <c r="EQ9" s="203">
        <v>44501</v>
      </c>
      <c r="ER9" s="204"/>
      <c r="ES9" s="203">
        <v>44531</v>
      </c>
      <c r="ET9" s="204"/>
      <c r="EU9" s="182"/>
      <c r="EV9" s="181">
        <v>2022</v>
      </c>
      <c r="EW9" s="203">
        <v>44562</v>
      </c>
      <c r="EX9" s="204"/>
      <c r="EY9" s="203">
        <v>44593</v>
      </c>
      <c r="EZ9" s="204"/>
      <c r="FA9" s="203">
        <v>44621</v>
      </c>
      <c r="FB9" s="204"/>
      <c r="FC9" s="203">
        <v>44652</v>
      </c>
      <c r="FD9" s="204"/>
      <c r="FE9" s="203">
        <v>44682</v>
      </c>
      <c r="FF9" s="204"/>
      <c r="FG9" s="203">
        <v>44713</v>
      </c>
      <c r="FH9" s="204"/>
      <c r="FI9" s="203">
        <v>44743</v>
      </c>
      <c r="FJ9" s="204"/>
      <c r="FK9" s="203">
        <v>44774</v>
      </c>
      <c r="FL9" s="204"/>
      <c r="FM9" s="203">
        <v>44805</v>
      </c>
      <c r="FN9" s="204"/>
      <c r="FO9" s="203">
        <v>44835</v>
      </c>
      <c r="FP9" s="204"/>
      <c r="FQ9" s="203">
        <v>44866</v>
      </c>
      <c r="FR9" s="204"/>
      <c r="FS9" s="203">
        <v>44896</v>
      </c>
      <c r="FT9" s="204"/>
      <c r="FU9" s="182"/>
      <c r="FV9" s="181">
        <v>2023</v>
      </c>
      <c r="FW9" s="203">
        <v>44927</v>
      </c>
      <c r="FX9" s="204"/>
      <c r="FY9" s="203">
        <v>44958</v>
      </c>
      <c r="FZ9" s="204"/>
      <c r="GA9" s="203">
        <v>44986</v>
      </c>
      <c r="GB9" s="204"/>
      <c r="GC9" s="203">
        <v>45017</v>
      </c>
      <c r="GD9" s="204"/>
      <c r="GE9" s="203">
        <v>45047</v>
      </c>
      <c r="GF9" s="204"/>
      <c r="GG9" s="203">
        <v>45078</v>
      </c>
      <c r="GH9" s="204"/>
      <c r="GI9" s="203">
        <v>45108</v>
      </c>
      <c r="GJ9" s="204"/>
      <c r="GK9" s="203">
        <v>45139</v>
      </c>
      <c r="GL9" s="204"/>
      <c r="GM9" s="203">
        <v>45170</v>
      </c>
      <c r="GN9" s="204"/>
      <c r="GO9" s="203">
        <v>45200</v>
      </c>
      <c r="GP9" s="204"/>
      <c r="GQ9" s="203">
        <v>45231</v>
      </c>
      <c r="GR9" s="204"/>
      <c r="GS9" s="203">
        <v>45261</v>
      </c>
      <c r="GT9" s="204"/>
      <c r="GU9" s="182"/>
      <c r="GV9" s="181">
        <v>2024</v>
      </c>
      <c r="GW9" s="203">
        <v>45292</v>
      </c>
      <c r="GX9" s="204"/>
      <c r="GY9" s="203">
        <v>45323</v>
      </c>
      <c r="GZ9" s="204"/>
      <c r="HA9" s="203">
        <v>45352</v>
      </c>
      <c r="HB9" s="204"/>
      <c r="HC9" s="203">
        <v>45383</v>
      </c>
      <c r="HD9" s="204"/>
      <c r="HE9" s="203">
        <v>45413</v>
      </c>
      <c r="HF9" s="204"/>
      <c r="HG9" s="203">
        <v>45444</v>
      </c>
      <c r="HH9" s="204"/>
      <c r="HI9" s="203">
        <v>45474</v>
      </c>
      <c r="HJ9" s="204"/>
      <c r="HK9" s="203">
        <v>45505</v>
      </c>
      <c r="HL9" s="204"/>
      <c r="HM9" s="182"/>
      <c r="HN9" s="184" t="s">
        <v>133</v>
      </c>
      <c r="HO9" s="207" t="s">
        <v>42</v>
      </c>
      <c r="HP9" s="208"/>
      <c r="HQ9" s="4"/>
      <c r="HT9" t="s">
        <v>48</v>
      </c>
      <c r="HU9" t="s">
        <v>24</v>
      </c>
      <c r="HV9" t="s">
        <v>25</v>
      </c>
      <c r="HW9" t="s">
        <v>26</v>
      </c>
      <c r="HX9" t="s">
        <v>27</v>
      </c>
      <c r="HY9" t="s">
        <v>28</v>
      </c>
      <c r="HZ9" t="s">
        <v>29</v>
      </c>
      <c r="IA9" t="s">
        <v>30</v>
      </c>
      <c r="IB9" t="s">
        <v>49</v>
      </c>
    </row>
    <row r="10" spans="1:236" ht="22.5" customHeight="1">
      <c r="B10" s="183" t="s">
        <v>12</v>
      </c>
      <c r="C10" s="183" t="s">
        <v>22</v>
      </c>
      <c r="D10" s="184"/>
      <c r="E10" s="209" t="s">
        <v>4</v>
      </c>
      <c r="F10" s="210"/>
      <c r="G10" s="209" t="s">
        <v>4</v>
      </c>
      <c r="H10" s="210"/>
      <c r="I10" s="209" t="s">
        <v>4</v>
      </c>
      <c r="J10" s="210"/>
      <c r="K10" s="209" t="s">
        <v>4</v>
      </c>
      <c r="L10" s="210"/>
      <c r="M10" s="209" t="s">
        <v>4</v>
      </c>
      <c r="N10" s="210"/>
      <c r="O10" s="209" t="s">
        <v>4</v>
      </c>
      <c r="P10" s="210"/>
      <c r="Q10" s="209" t="s">
        <v>4</v>
      </c>
      <c r="R10" s="210"/>
      <c r="S10" s="209" t="s">
        <v>4</v>
      </c>
      <c r="T10" s="210"/>
      <c r="U10" s="185"/>
      <c r="V10" s="184"/>
      <c r="W10" s="209" t="s">
        <v>4</v>
      </c>
      <c r="X10" s="210"/>
      <c r="Y10" s="209" t="s">
        <v>4</v>
      </c>
      <c r="Z10" s="210"/>
      <c r="AA10" s="209" t="s">
        <v>4</v>
      </c>
      <c r="AB10" s="210"/>
      <c r="AC10" s="209" t="s">
        <v>4</v>
      </c>
      <c r="AD10" s="210"/>
      <c r="AE10" s="209" t="s">
        <v>41</v>
      </c>
      <c r="AF10" s="210"/>
      <c r="AG10" s="209" t="s">
        <v>41</v>
      </c>
      <c r="AH10" s="210"/>
      <c r="AI10" s="209" t="s">
        <v>41</v>
      </c>
      <c r="AJ10" s="210"/>
      <c r="AK10" s="209" t="s">
        <v>41</v>
      </c>
      <c r="AL10" s="210"/>
      <c r="AM10" s="209" t="s">
        <v>41</v>
      </c>
      <c r="AN10" s="210"/>
      <c r="AO10" s="209" t="s">
        <v>41</v>
      </c>
      <c r="AP10" s="210"/>
      <c r="AQ10" s="209" t="s">
        <v>41</v>
      </c>
      <c r="AR10" s="210"/>
      <c r="AS10" s="209" t="s">
        <v>41</v>
      </c>
      <c r="AT10" s="210"/>
      <c r="AU10" s="185"/>
      <c r="AV10" s="184"/>
      <c r="AW10" s="209" t="s">
        <v>41</v>
      </c>
      <c r="AX10" s="210"/>
      <c r="AY10" s="209" t="s">
        <v>41</v>
      </c>
      <c r="AZ10" s="210"/>
      <c r="BA10" s="209" t="s">
        <v>41</v>
      </c>
      <c r="BB10" s="210"/>
      <c r="BC10" s="209" t="s">
        <v>41</v>
      </c>
      <c r="BD10" s="210"/>
      <c r="BE10" s="209" t="s">
        <v>41</v>
      </c>
      <c r="BF10" s="210"/>
      <c r="BG10" s="209" t="s">
        <v>41</v>
      </c>
      <c r="BH10" s="210"/>
      <c r="BI10" s="209" t="s">
        <v>41</v>
      </c>
      <c r="BJ10" s="210"/>
      <c r="BK10" s="209" t="s">
        <v>41</v>
      </c>
      <c r="BL10" s="210"/>
      <c r="BM10" s="209" t="s">
        <v>41</v>
      </c>
      <c r="BN10" s="210"/>
      <c r="BO10" s="209" t="s">
        <v>41</v>
      </c>
      <c r="BP10" s="210"/>
      <c r="BQ10" s="209" t="s">
        <v>41</v>
      </c>
      <c r="BR10" s="210"/>
      <c r="BS10" s="209" t="s">
        <v>41</v>
      </c>
      <c r="BT10" s="210"/>
      <c r="BU10" s="185"/>
      <c r="BV10" s="184"/>
      <c r="BW10" s="209" t="s">
        <v>41</v>
      </c>
      <c r="BX10" s="210"/>
      <c r="BY10" s="209" t="s">
        <v>41</v>
      </c>
      <c r="BZ10" s="210"/>
      <c r="CA10" s="209" t="s">
        <v>41</v>
      </c>
      <c r="CB10" s="210"/>
      <c r="CC10" s="209" t="s">
        <v>41</v>
      </c>
      <c r="CD10" s="210"/>
      <c r="CE10" s="209" t="s">
        <v>41</v>
      </c>
      <c r="CF10" s="210"/>
      <c r="CG10" s="209" t="s">
        <v>41</v>
      </c>
      <c r="CH10" s="210"/>
      <c r="CI10" s="209" t="s">
        <v>41</v>
      </c>
      <c r="CJ10" s="210"/>
      <c r="CK10" s="209" t="s">
        <v>41</v>
      </c>
      <c r="CL10" s="210"/>
      <c r="CM10" s="209" t="s">
        <v>41</v>
      </c>
      <c r="CN10" s="210"/>
      <c r="CO10" s="209" t="s">
        <v>41</v>
      </c>
      <c r="CP10" s="210"/>
      <c r="CQ10" s="209" t="s">
        <v>41</v>
      </c>
      <c r="CR10" s="210"/>
      <c r="CS10" s="209" t="s">
        <v>41</v>
      </c>
      <c r="CT10" s="210"/>
      <c r="CU10" s="185"/>
      <c r="CV10" s="184"/>
      <c r="CW10" s="209" t="s">
        <v>41</v>
      </c>
      <c r="CX10" s="210"/>
      <c r="CY10" s="209" t="s">
        <v>41</v>
      </c>
      <c r="CZ10" s="210"/>
      <c r="DA10" s="209" t="s">
        <v>41</v>
      </c>
      <c r="DB10" s="210"/>
      <c r="DC10" s="209" t="s">
        <v>41</v>
      </c>
      <c r="DD10" s="210"/>
      <c r="DE10" s="209" t="s">
        <v>41</v>
      </c>
      <c r="DF10" s="210"/>
      <c r="DG10" s="209" t="s">
        <v>41</v>
      </c>
      <c r="DH10" s="210"/>
      <c r="DI10" s="209" t="s">
        <v>41</v>
      </c>
      <c r="DJ10" s="210"/>
      <c r="DK10" s="209" t="s">
        <v>41</v>
      </c>
      <c r="DL10" s="210"/>
      <c r="DM10" s="209" t="s">
        <v>41</v>
      </c>
      <c r="DN10" s="210"/>
      <c r="DO10" s="209" t="s">
        <v>41</v>
      </c>
      <c r="DP10" s="210"/>
      <c r="DQ10" s="209" t="s">
        <v>41</v>
      </c>
      <c r="DR10" s="210"/>
      <c r="DS10" s="209" t="s">
        <v>41</v>
      </c>
      <c r="DT10" s="210"/>
      <c r="DU10" s="185"/>
      <c r="DV10" s="184"/>
      <c r="DW10" s="209" t="s">
        <v>41</v>
      </c>
      <c r="DX10" s="210"/>
      <c r="DY10" s="209" t="s">
        <v>41</v>
      </c>
      <c r="DZ10" s="210"/>
      <c r="EA10" s="209" t="s">
        <v>41</v>
      </c>
      <c r="EB10" s="210"/>
      <c r="EC10" s="209" t="s">
        <v>41</v>
      </c>
      <c r="ED10" s="210"/>
      <c r="EE10" s="209" t="s">
        <v>41</v>
      </c>
      <c r="EF10" s="210"/>
      <c r="EG10" s="209" t="s">
        <v>41</v>
      </c>
      <c r="EH10" s="210"/>
      <c r="EI10" s="209" t="s">
        <v>41</v>
      </c>
      <c r="EJ10" s="210"/>
      <c r="EK10" s="209" t="s">
        <v>41</v>
      </c>
      <c r="EL10" s="210"/>
      <c r="EM10" s="209" t="s">
        <v>41</v>
      </c>
      <c r="EN10" s="210"/>
      <c r="EO10" s="209" t="s">
        <v>41</v>
      </c>
      <c r="EP10" s="210"/>
      <c r="EQ10" s="209" t="s">
        <v>41</v>
      </c>
      <c r="ER10" s="210"/>
      <c r="ES10" s="209" t="s">
        <v>41</v>
      </c>
      <c r="ET10" s="210"/>
      <c r="EU10" s="185"/>
      <c r="EV10" s="184"/>
      <c r="EW10" s="209" t="s">
        <v>41</v>
      </c>
      <c r="EX10" s="210"/>
      <c r="EY10" s="209" t="s">
        <v>41</v>
      </c>
      <c r="EZ10" s="210"/>
      <c r="FA10" s="209" t="s">
        <v>41</v>
      </c>
      <c r="FB10" s="210"/>
      <c r="FC10" s="209" t="s">
        <v>41</v>
      </c>
      <c r="FD10" s="210"/>
      <c r="FE10" s="209" t="s">
        <v>41</v>
      </c>
      <c r="FF10" s="210"/>
      <c r="FG10" s="209" t="s">
        <v>41</v>
      </c>
      <c r="FH10" s="210"/>
      <c r="FI10" s="209" t="s">
        <v>41</v>
      </c>
      <c r="FJ10" s="210"/>
      <c r="FK10" s="209" t="s">
        <v>41</v>
      </c>
      <c r="FL10" s="210"/>
      <c r="FM10" s="209" t="s">
        <v>41</v>
      </c>
      <c r="FN10" s="210"/>
      <c r="FO10" s="209" t="s">
        <v>41</v>
      </c>
      <c r="FP10" s="210"/>
      <c r="FQ10" s="209" t="s">
        <v>41</v>
      </c>
      <c r="FR10" s="210"/>
      <c r="FS10" s="209" t="s">
        <v>41</v>
      </c>
      <c r="FT10" s="210"/>
      <c r="FU10" s="185"/>
      <c r="FV10" s="184"/>
      <c r="FW10" s="209" t="s">
        <v>41</v>
      </c>
      <c r="FX10" s="210"/>
      <c r="FY10" s="209" t="s">
        <v>41</v>
      </c>
      <c r="FZ10" s="210"/>
      <c r="GA10" s="209" t="s">
        <v>41</v>
      </c>
      <c r="GB10" s="210"/>
      <c r="GC10" s="209" t="s">
        <v>41</v>
      </c>
      <c r="GD10" s="210"/>
      <c r="GE10" s="209" t="s">
        <v>41</v>
      </c>
      <c r="GF10" s="210"/>
      <c r="GG10" s="209" t="s">
        <v>41</v>
      </c>
      <c r="GH10" s="210"/>
      <c r="GI10" s="209" t="s">
        <v>41</v>
      </c>
      <c r="GJ10" s="210"/>
      <c r="GK10" s="209" t="s">
        <v>41</v>
      </c>
      <c r="GL10" s="210"/>
      <c r="GM10" s="209" t="s">
        <v>41</v>
      </c>
      <c r="GN10" s="210"/>
      <c r="GO10" s="209" t="s">
        <v>41</v>
      </c>
      <c r="GP10" s="210"/>
      <c r="GQ10" s="209" t="s">
        <v>41</v>
      </c>
      <c r="GR10" s="210"/>
      <c r="GS10" s="209" t="s">
        <v>41</v>
      </c>
      <c r="GT10" s="210"/>
      <c r="GU10" s="185"/>
      <c r="GV10" s="184"/>
      <c r="GW10" s="209" t="s">
        <v>41</v>
      </c>
      <c r="GX10" s="210"/>
      <c r="GY10" s="209" t="s">
        <v>41</v>
      </c>
      <c r="GZ10" s="210"/>
      <c r="HA10" s="209" t="s">
        <v>41</v>
      </c>
      <c r="HB10" s="210"/>
      <c r="HC10" s="209" t="s">
        <v>41</v>
      </c>
      <c r="HD10" s="210"/>
      <c r="HE10" s="209" t="s">
        <v>41</v>
      </c>
      <c r="HF10" s="210"/>
      <c r="HG10" s="209" t="s">
        <v>41</v>
      </c>
      <c r="HH10" s="210"/>
      <c r="HI10" s="209" t="s">
        <v>41</v>
      </c>
      <c r="HJ10" s="210"/>
      <c r="HK10" s="209" t="s">
        <v>41</v>
      </c>
      <c r="HL10" s="210"/>
      <c r="HM10" s="185"/>
      <c r="HN10" s="184"/>
      <c r="HO10" s="10"/>
      <c r="HP10" s="10"/>
      <c r="HQ10" s="4"/>
      <c r="HT10" t="s">
        <v>33</v>
      </c>
      <c r="HU10">
        <f>55.21/1000</f>
        <v>5.5210000000000002E-2</v>
      </c>
      <c r="HV10">
        <f>56.04/1000</f>
        <v>5.604E-2</v>
      </c>
      <c r="HW10">
        <f>56.88/1000</f>
        <v>5.688E-2</v>
      </c>
      <c r="HX10">
        <f>57.73/1000</f>
        <v>5.7729999999999997E-2</v>
      </c>
      <c r="HY10">
        <f>58.6/1000</f>
        <v>5.8599999999999999E-2</v>
      </c>
      <c r="HZ10">
        <f>59.48/1000</f>
        <v>5.9479999999999998E-2</v>
      </c>
      <c r="IA10">
        <f>HZ10*1.015</f>
        <v>6.0372199999999994E-2</v>
      </c>
      <c r="IB10">
        <f>IA10*1.015</f>
        <v>6.1277782999999988E-2</v>
      </c>
    </row>
    <row r="11" spans="1:236">
      <c r="A11" t="s">
        <v>19</v>
      </c>
      <c r="B11" s="11" t="s">
        <v>10</v>
      </c>
      <c r="C11" s="11"/>
      <c r="D11" s="98">
        <v>2</v>
      </c>
      <c r="E11" s="211"/>
      <c r="F11" s="212"/>
      <c r="G11" s="211"/>
      <c r="H11" s="212"/>
      <c r="I11" s="211"/>
      <c r="J11" s="212"/>
      <c r="K11" s="211"/>
      <c r="L11" s="212"/>
      <c r="M11" s="211"/>
      <c r="N11" s="212"/>
      <c r="O11" s="211"/>
      <c r="P11" s="212"/>
      <c r="Q11" s="211"/>
      <c r="R11" s="212"/>
      <c r="S11" s="211"/>
      <c r="T11" s="212"/>
      <c r="U11" s="188"/>
      <c r="V11" s="98">
        <f>SUM(W11:AT11)</f>
        <v>6</v>
      </c>
      <c r="W11" s="211"/>
      <c r="X11" s="212"/>
      <c r="Y11" s="211"/>
      <c r="Z11" s="212"/>
      <c r="AA11" s="211"/>
      <c r="AB11" s="212"/>
      <c r="AC11" s="211"/>
      <c r="AD11" s="212"/>
      <c r="AE11" s="213">
        <v>0</v>
      </c>
      <c r="AF11" s="214"/>
      <c r="AG11" s="213">
        <v>0</v>
      </c>
      <c r="AH11" s="214"/>
      <c r="AI11" s="213">
        <v>2</v>
      </c>
      <c r="AJ11" s="214"/>
      <c r="AK11" s="213">
        <v>0</v>
      </c>
      <c r="AL11" s="214"/>
      <c r="AM11" s="213">
        <v>2</v>
      </c>
      <c r="AN11" s="214"/>
      <c r="AO11" s="213">
        <v>0</v>
      </c>
      <c r="AP11" s="214"/>
      <c r="AQ11" s="213">
        <v>2</v>
      </c>
      <c r="AR11" s="214"/>
      <c r="AS11" s="213">
        <v>0</v>
      </c>
      <c r="AT11" s="214"/>
      <c r="AU11" s="104"/>
      <c r="AV11" s="98">
        <f>SUM(AW11:BT11)</f>
        <v>18</v>
      </c>
      <c r="AW11" s="213">
        <v>2</v>
      </c>
      <c r="AX11" s="214"/>
      <c r="AY11" s="213">
        <v>0</v>
      </c>
      <c r="AZ11" s="214"/>
      <c r="BA11" s="213">
        <v>2</v>
      </c>
      <c r="BB11" s="214"/>
      <c r="BC11" s="213">
        <v>2</v>
      </c>
      <c r="BD11" s="214"/>
      <c r="BE11" s="213">
        <v>3</v>
      </c>
      <c r="BF11" s="214"/>
      <c r="BG11" s="213">
        <v>0</v>
      </c>
      <c r="BH11" s="214"/>
      <c r="BI11" s="213">
        <v>2</v>
      </c>
      <c r="BJ11" s="214"/>
      <c r="BK11" s="213">
        <v>3</v>
      </c>
      <c r="BL11" s="214"/>
      <c r="BM11" s="213">
        <v>0</v>
      </c>
      <c r="BN11" s="214"/>
      <c r="BO11" s="213">
        <v>0</v>
      </c>
      <c r="BP11" s="214"/>
      <c r="BQ11" s="213">
        <v>2</v>
      </c>
      <c r="BR11" s="214"/>
      <c r="BS11" s="213">
        <v>2</v>
      </c>
      <c r="BT11" s="214"/>
      <c r="BU11" s="104"/>
      <c r="BV11" s="98">
        <f>SUM(BW11:CT11)</f>
        <v>12</v>
      </c>
      <c r="BW11" s="213">
        <v>1</v>
      </c>
      <c r="BX11" s="214"/>
      <c r="BY11" s="213">
        <v>1</v>
      </c>
      <c r="BZ11" s="214"/>
      <c r="CA11" s="213">
        <v>1</v>
      </c>
      <c r="CB11" s="214"/>
      <c r="CC11" s="213">
        <v>1</v>
      </c>
      <c r="CD11" s="214"/>
      <c r="CE11" s="213">
        <v>1</v>
      </c>
      <c r="CF11" s="214"/>
      <c r="CG11" s="213">
        <v>1</v>
      </c>
      <c r="CH11" s="214"/>
      <c r="CI11" s="213">
        <v>1</v>
      </c>
      <c r="CJ11" s="214"/>
      <c r="CK11" s="213">
        <v>1</v>
      </c>
      <c r="CL11" s="214"/>
      <c r="CM11" s="213">
        <v>1</v>
      </c>
      <c r="CN11" s="214"/>
      <c r="CO11" s="213">
        <v>1</v>
      </c>
      <c r="CP11" s="214"/>
      <c r="CQ11" s="213">
        <v>1</v>
      </c>
      <c r="CR11" s="214"/>
      <c r="CS11" s="213">
        <v>1</v>
      </c>
      <c r="CT11" s="214"/>
      <c r="CU11" s="104"/>
      <c r="CV11" s="98">
        <f>SUM(CW11:DT11)</f>
        <v>6</v>
      </c>
      <c r="CW11" s="213">
        <v>0</v>
      </c>
      <c r="CX11" s="214"/>
      <c r="CY11" s="213">
        <v>1</v>
      </c>
      <c r="CZ11" s="214"/>
      <c r="DA11" s="213">
        <v>0</v>
      </c>
      <c r="DB11" s="214"/>
      <c r="DC11" s="213">
        <v>1</v>
      </c>
      <c r="DD11" s="214"/>
      <c r="DE11" s="213">
        <v>0</v>
      </c>
      <c r="DF11" s="214"/>
      <c r="DG11" s="213">
        <v>1</v>
      </c>
      <c r="DH11" s="214"/>
      <c r="DI11" s="213">
        <v>0</v>
      </c>
      <c r="DJ11" s="214"/>
      <c r="DK11" s="213">
        <v>1</v>
      </c>
      <c r="DL11" s="214"/>
      <c r="DM11" s="213">
        <v>0</v>
      </c>
      <c r="DN11" s="214"/>
      <c r="DO11" s="213">
        <v>1</v>
      </c>
      <c r="DP11" s="214"/>
      <c r="DQ11" s="213">
        <v>0</v>
      </c>
      <c r="DR11" s="214"/>
      <c r="DS11" s="213">
        <v>1</v>
      </c>
      <c r="DT11" s="214"/>
      <c r="DU11" s="104"/>
      <c r="DV11" s="98">
        <f>SUM(DW11:ET11)</f>
        <v>15</v>
      </c>
      <c r="DW11" s="213">
        <v>0</v>
      </c>
      <c r="DX11" s="214"/>
      <c r="DY11" s="213">
        <v>1</v>
      </c>
      <c r="DZ11" s="214"/>
      <c r="EA11" s="213">
        <v>0</v>
      </c>
      <c r="EB11" s="214"/>
      <c r="EC11" s="213">
        <v>1</v>
      </c>
      <c r="ED11" s="214"/>
      <c r="EE11" s="213">
        <v>0</v>
      </c>
      <c r="EF11" s="214"/>
      <c r="EG11" s="213">
        <v>1</v>
      </c>
      <c r="EH11" s="214"/>
      <c r="EI11" s="213">
        <v>0</v>
      </c>
      <c r="EJ11" s="214"/>
      <c r="EK11" s="213">
        <v>1</v>
      </c>
      <c r="EL11" s="214"/>
      <c r="EM11" s="213">
        <v>2</v>
      </c>
      <c r="EN11" s="214"/>
      <c r="EO11" s="213">
        <v>3</v>
      </c>
      <c r="EP11" s="214"/>
      <c r="EQ11" s="213">
        <v>3</v>
      </c>
      <c r="ER11" s="214"/>
      <c r="ES11" s="213">
        <v>3</v>
      </c>
      <c r="ET11" s="214"/>
      <c r="EU11" s="104"/>
      <c r="EV11" s="98">
        <f>SUM(EW11:FT11)</f>
        <v>48</v>
      </c>
      <c r="EW11" s="213">
        <v>4</v>
      </c>
      <c r="EX11" s="214"/>
      <c r="EY11" s="213">
        <v>4</v>
      </c>
      <c r="EZ11" s="214"/>
      <c r="FA11" s="213">
        <v>4</v>
      </c>
      <c r="FB11" s="214"/>
      <c r="FC11" s="213">
        <v>4</v>
      </c>
      <c r="FD11" s="214"/>
      <c r="FE11" s="213">
        <v>4</v>
      </c>
      <c r="FF11" s="214"/>
      <c r="FG11" s="213">
        <v>4</v>
      </c>
      <c r="FH11" s="214"/>
      <c r="FI11" s="213">
        <v>4</v>
      </c>
      <c r="FJ11" s="214"/>
      <c r="FK11" s="213">
        <v>4</v>
      </c>
      <c r="FL11" s="214"/>
      <c r="FM11" s="213">
        <v>4</v>
      </c>
      <c r="FN11" s="214"/>
      <c r="FO11" s="213">
        <v>4</v>
      </c>
      <c r="FP11" s="214"/>
      <c r="FQ11" s="213">
        <v>4</v>
      </c>
      <c r="FR11" s="214"/>
      <c r="FS11" s="213">
        <v>4</v>
      </c>
      <c r="FT11" s="214"/>
      <c r="FU11" s="104"/>
      <c r="FV11" s="98">
        <f>SUM(FW11:GT11)</f>
        <v>44</v>
      </c>
      <c r="FW11" s="213">
        <v>4</v>
      </c>
      <c r="FX11" s="214"/>
      <c r="FY11" s="213">
        <v>4</v>
      </c>
      <c r="FZ11" s="214"/>
      <c r="GA11" s="213">
        <v>4</v>
      </c>
      <c r="GB11" s="214"/>
      <c r="GC11" s="213">
        <v>4</v>
      </c>
      <c r="GD11" s="214"/>
      <c r="GE11" s="213">
        <v>4</v>
      </c>
      <c r="GF11" s="214"/>
      <c r="GG11" s="213">
        <v>4</v>
      </c>
      <c r="GH11" s="214"/>
      <c r="GI11" s="213">
        <v>4</v>
      </c>
      <c r="GJ11" s="214"/>
      <c r="GK11" s="213">
        <v>3</v>
      </c>
      <c r="GL11" s="214"/>
      <c r="GM11" s="213">
        <v>3</v>
      </c>
      <c r="GN11" s="214"/>
      <c r="GO11" s="213">
        <v>3</v>
      </c>
      <c r="GP11" s="214"/>
      <c r="GQ11" s="213">
        <v>3</v>
      </c>
      <c r="GR11" s="214"/>
      <c r="GS11" s="213">
        <v>4</v>
      </c>
      <c r="GT11" s="214"/>
      <c r="GU11" s="104"/>
      <c r="GV11" s="98">
        <f>SUM(GW11:HL11)</f>
        <v>9</v>
      </c>
      <c r="GW11" s="213">
        <v>2</v>
      </c>
      <c r="GX11" s="214"/>
      <c r="GY11" s="213">
        <v>1</v>
      </c>
      <c r="GZ11" s="214"/>
      <c r="HA11" s="213">
        <v>1</v>
      </c>
      <c r="HB11" s="214"/>
      <c r="HC11" s="213">
        <v>1</v>
      </c>
      <c r="HD11" s="214"/>
      <c r="HE11" s="213">
        <v>1</v>
      </c>
      <c r="HF11" s="214"/>
      <c r="HG11" s="213">
        <v>1</v>
      </c>
      <c r="HH11" s="214"/>
      <c r="HI11" s="213">
        <v>1</v>
      </c>
      <c r="HJ11" s="214"/>
      <c r="HK11" s="213">
        <v>1</v>
      </c>
      <c r="HL11" s="214"/>
      <c r="HM11" s="104"/>
      <c r="HN11" s="98">
        <f>SUM(D11,V11,AV11,BV11,CV11,DV11,EV11,FV11,GV11)</f>
        <v>160</v>
      </c>
      <c r="HO11" s="215">
        <f>SUM(E11:HL11)</f>
        <v>316</v>
      </c>
      <c r="HP11" s="216"/>
      <c r="HQ11" s="3"/>
      <c r="HT11" t="s">
        <v>34</v>
      </c>
      <c r="HU11">
        <f>44.87/1000</f>
        <v>4.487E-2</v>
      </c>
      <c r="HV11">
        <f>45.54/1000</f>
        <v>4.5539999999999997E-2</v>
      </c>
      <c r="HW11">
        <f>46.22/1000</f>
        <v>4.6219999999999997E-2</v>
      </c>
      <c r="HX11">
        <f>46.92/1000</f>
        <v>4.6920000000000003E-2</v>
      </c>
      <c r="HY11">
        <f>47.62/1000</f>
        <v>4.7619999999999996E-2</v>
      </c>
      <c r="HZ11">
        <f>48.34/1000</f>
        <v>4.8340000000000001E-2</v>
      </c>
      <c r="IA11">
        <f t="shared" ref="IA11:IB15" si="0">HZ11*1.015</f>
        <v>4.9065099999999993E-2</v>
      </c>
      <c r="IB11">
        <f t="shared" si="0"/>
        <v>4.9801076499999986E-2</v>
      </c>
    </row>
    <row r="12" spans="1:236">
      <c r="A12" t="s">
        <v>20</v>
      </c>
      <c r="B12" s="3" t="s">
        <v>11</v>
      </c>
      <c r="C12" s="3"/>
      <c r="D12" s="98">
        <v>10</v>
      </c>
      <c r="E12" s="211">
        <v>6</v>
      </c>
      <c r="F12" s="212"/>
      <c r="G12" s="211">
        <v>0</v>
      </c>
      <c r="H12" s="212"/>
      <c r="I12" s="211">
        <v>0</v>
      </c>
      <c r="J12" s="212"/>
      <c r="K12" s="211">
        <v>0</v>
      </c>
      <c r="L12" s="212"/>
      <c r="M12" s="211">
        <v>2</v>
      </c>
      <c r="N12" s="212"/>
      <c r="O12" s="211">
        <v>0</v>
      </c>
      <c r="P12" s="212"/>
      <c r="Q12" s="211">
        <v>2</v>
      </c>
      <c r="R12" s="212"/>
      <c r="S12" s="211">
        <v>0</v>
      </c>
      <c r="T12" s="212"/>
      <c r="U12" s="188"/>
      <c r="V12" s="98">
        <f>SUM(W12:AT12)</f>
        <v>13</v>
      </c>
      <c r="W12" s="211">
        <v>2</v>
      </c>
      <c r="X12" s="212"/>
      <c r="Y12" s="211">
        <v>0</v>
      </c>
      <c r="Z12" s="212"/>
      <c r="AA12" s="211">
        <v>2</v>
      </c>
      <c r="AB12" s="212"/>
      <c r="AC12" s="211">
        <v>0</v>
      </c>
      <c r="AD12" s="212"/>
      <c r="AE12" s="213">
        <v>5</v>
      </c>
      <c r="AF12" s="214"/>
      <c r="AG12" s="213">
        <v>0</v>
      </c>
      <c r="AH12" s="214"/>
      <c r="AI12" s="213"/>
      <c r="AJ12" s="214"/>
      <c r="AK12" s="213">
        <v>2</v>
      </c>
      <c r="AL12" s="214"/>
      <c r="AM12" s="213">
        <v>0</v>
      </c>
      <c r="AN12" s="214"/>
      <c r="AO12" s="213">
        <v>2</v>
      </c>
      <c r="AP12" s="214"/>
      <c r="AQ12" s="213">
        <v>0</v>
      </c>
      <c r="AR12" s="214"/>
      <c r="AS12" s="213">
        <v>0</v>
      </c>
      <c r="AT12" s="214"/>
      <c r="AU12" s="104"/>
      <c r="AV12" s="98">
        <f t="shared" ref="AV12:AV13" si="1">SUM(AW12:BT12)</f>
        <v>18</v>
      </c>
      <c r="AW12" s="213">
        <v>1</v>
      </c>
      <c r="AX12" s="214"/>
      <c r="AY12" s="213">
        <v>2</v>
      </c>
      <c r="AZ12" s="214"/>
      <c r="BA12" s="213">
        <v>0</v>
      </c>
      <c r="BB12" s="214"/>
      <c r="BC12" s="213">
        <v>2</v>
      </c>
      <c r="BD12" s="214"/>
      <c r="BE12" s="213">
        <v>3</v>
      </c>
      <c r="BF12" s="214"/>
      <c r="BG12" s="213">
        <v>0</v>
      </c>
      <c r="BH12" s="214"/>
      <c r="BI12" s="213">
        <v>0</v>
      </c>
      <c r="BJ12" s="214"/>
      <c r="BK12" s="213">
        <v>2</v>
      </c>
      <c r="BL12" s="214"/>
      <c r="BM12" s="213">
        <v>3</v>
      </c>
      <c r="BN12" s="214"/>
      <c r="BO12" s="213">
        <v>0</v>
      </c>
      <c r="BP12" s="214"/>
      <c r="BQ12" s="213">
        <v>2</v>
      </c>
      <c r="BR12" s="214"/>
      <c r="BS12" s="213">
        <v>3</v>
      </c>
      <c r="BT12" s="214"/>
      <c r="BU12" s="104"/>
      <c r="BV12" s="98">
        <f t="shared" ref="BV12:BV13" si="2">SUM(BW12:CT12)</f>
        <v>38</v>
      </c>
      <c r="BW12" s="213">
        <v>3</v>
      </c>
      <c r="BX12" s="214"/>
      <c r="BY12" s="213">
        <v>3</v>
      </c>
      <c r="BZ12" s="214"/>
      <c r="CA12" s="213">
        <v>3</v>
      </c>
      <c r="CB12" s="214"/>
      <c r="CC12" s="213">
        <v>3</v>
      </c>
      <c r="CD12" s="214"/>
      <c r="CE12" s="213">
        <v>3</v>
      </c>
      <c r="CF12" s="214"/>
      <c r="CG12" s="213">
        <v>4</v>
      </c>
      <c r="CH12" s="214"/>
      <c r="CI12" s="213">
        <v>3</v>
      </c>
      <c r="CJ12" s="214"/>
      <c r="CK12" s="213">
        <v>3</v>
      </c>
      <c r="CL12" s="214"/>
      <c r="CM12" s="213">
        <v>3</v>
      </c>
      <c r="CN12" s="214"/>
      <c r="CO12" s="213">
        <v>3</v>
      </c>
      <c r="CP12" s="214"/>
      <c r="CQ12" s="213">
        <v>3</v>
      </c>
      <c r="CR12" s="214"/>
      <c r="CS12" s="213">
        <v>4</v>
      </c>
      <c r="CT12" s="214"/>
      <c r="CU12" s="104"/>
      <c r="CV12" s="98">
        <f t="shared" ref="CV12:CV13" si="3">SUM(CW12:DT12)</f>
        <v>60</v>
      </c>
      <c r="CW12" s="213">
        <v>3</v>
      </c>
      <c r="CX12" s="214"/>
      <c r="CY12" s="213">
        <v>3</v>
      </c>
      <c r="CZ12" s="214"/>
      <c r="DA12" s="213">
        <v>5</v>
      </c>
      <c r="DB12" s="214"/>
      <c r="DC12" s="213">
        <v>6</v>
      </c>
      <c r="DD12" s="214"/>
      <c r="DE12" s="213">
        <v>5</v>
      </c>
      <c r="DF12" s="214"/>
      <c r="DG12" s="213">
        <v>6</v>
      </c>
      <c r="DH12" s="214"/>
      <c r="DI12" s="213">
        <v>5</v>
      </c>
      <c r="DJ12" s="214"/>
      <c r="DK12" s="213">
        <v>5</v>
      </c>
      <c r="DL12" s="214"/>
      <c r="DM12" s="213">
        <v>5</v>
      </c>
      <c r="DN12" s="214"/>
      <c r="DO12" s="213">
        <v>5</v>
      </c>
      <c r="DP12" s="214"/>
      <c r="DQ12" s="213">
        <v>6</v>
      </c>
      <c r="DR12" s="214"/>
      <c r="DS12" s="213">
        <v>6</v>
      </c>
      <c r="DT12" s="214"/>
      <c r="DU12" s="104"/>
      <c r="DV12" s="98">
        <f t="shared" ref="DV12:DV13" si="4">SUM(DW12:ET12)</f>
        <v>57</v>
      </c>
      <c r="DW12" s="213">
        <v>5</v>
      </c>
      <c r="DX12" s="214"/>
      <c r="DY12" s="213">
        <v>5</v>
      </c>
      <c r="DZ12" s="214"/>
      <c r="EA12" s="213">
        <v>5</v>
      </c>
      <c r="EB12" s="214"/>
      <c r="EC12" s="213">
        <v>5</v>
      </c>
      <c r="ED12" s="214"/>
      <c r="EE12" s="213">
        <v>5</v>
      </c>
      <c r="EF12" s="214"/>
      <c r="EG12" s="213">
        <v>5</v>
      </c>
      <c r="EH12" s="214"/>
      <c r="EI12" s="213">
        <v>5</v>
      </c>
      <c r="EJ12" s="214"/>
      <c r="EK12" s="213">
        <v>5</v>
      </c>
      <c r="EL12" s="214"/>
      <c r="EM12" s="213">
        <v>5</v>
      </c>
      <c r="EN12" s="214"/>
      <c r="EO12" s="213">
        <v>5</v>
      </c>
      <c r="EP12" s="214"/>
      <c r="EQ12" s="213">
        <v>5</v>
      </c>
      <c r="ER12" s="214"/>
      <c r="ES12" s="213">
        <v>2</v>
      </c>
      <c r="ET12" s="214"/>
      <c r="EU12" s="104"/>
      <c r="EV12" s="98">
        <f t="shared" ref="EV12:EV13" si="5">SUM(EW12:FT12)</f>
        <v>13</v>
      </c>
      <c r="EW12" s="213">
        <v>2</v>
      </c>
      <c r="EX12" s="214"/>
      <c r="EY12" s="213">
        <v>2</v>
      </c>
      <c r="EZ12" s="214"/>
      <c r="FA12" s="213">
        <v>2</v>
      </c>
      <c r="FB12" s="214"/>
      <c r="FC12" s="213">
        <v>2</v>
      </c>
      <c r="FD12" s="214"/>
      <c r="FE12" s="213">
        <v>1</v>
      </c>
      <c r="FF12" s="214"/>
      <c r="FG12" s="213">
        <v>0</v>
      </c>
      <c r="FH12" s="214"/>
      <c r="FI12" s="213">
        <v>1</v>
      </c>
      <c r="FJ12" s="214"/>
      <c r="FK12" s="213">
        <v>0</v>
      </c>
      <c r="FL12" s="214"/>
      <c r="FM12" s="213">
        <v>2</v>
      </c>
      <c r="FN12" s="214"/>
      <c r="FO12" s="213">
        <v>0</v>
      </c>
      <c r="FP12" s="214"/>
      <c r="FQ12" s="213">
        <v>1</v>
      </c>
      <c r="FR12" s="214"/>
      <c r="FS12" s="213">
        <v>0</v>
      </c>
      <c r="FT12" s="214"/>
      <c r="FU12" s="104"/>
      <c r="FV12" s="98">
        <f t="shared" ref="FV12:FV13" si="6">SUM(FW12:GT12)</f>
        <v>6</v>
      </c>
      <c r="FW12" s="213">
        <v>0</v>
      </c>
      <c r="FX12" s="214"/>
      <c r="FY12" s="213">
        <v>0</v>
      </c>
      <c r="FZ12" s="214"/>
      <c r="GA12" s="213">
        <v>1</v>
      </c>
      <c r="GB12" s="214"/>
      <c r="GC12" s="213">
        <v>0</v>
      </c>
      <c r="GD12" s="214"/>
      <c r="GE12" s="213">
        <v>2</v>
      </c>
      <c r="GF12" s="214"/>
      <c r="GG12" s="213">
        <v>0</v>
      </c>
      <c r="GH12" s="214"/>
      <c r="GI12" s="213">
        <v>1</v>
      </c>
      <c r="GJ12" s="214"/>
      <c r="GK12" s="213">
        <v>0</v>
      </c>
      <c r="GL12" s="214"/>
      <c r="GM12" s="213">
        <v>1</v>
      </c>
      <c r="GN12" s="214"/>
      <c r="GO12" s="213">
        <v>0</v>
      </c>
      <c r="GP12" s="214"/>
      <c r="GQ12" s="213">
        <v>1</v>
      </c>
      <c r="GR12" s="214"/>
      <c r="GS12" s="213">
        <v>0</v>
      </c>
      <c r="GT12" s="214"/>
      <c r="GU12" s="104"/>
      <c r="GV12" s="98">
        <f t="shared" ref="GV12:GV13" si="7">SUM(GW12:HL12)</f>
        <v>1</v>
      </c>
      <c r="GW12" s="213">
        <v>1</v>
      </c>
      <c r="GX12" s="214"/>
      <c r="GY12" s="213">
        <v>0</v>
      </c>
      <c r="GZ12" s="214"/>
      <c r="HA12" s="213">
        <v>0</v>
      </c>
      <c r="HB12" s="214"/>
      <c r="HC12" s="213">
        <v>0</v>
      </c>
      <c r="HD12" s="214"/>
      <c r="HE12" s="213">
        <v>0</v>
      </c>
      <c r="HF12" s="214"/>
      <c r="HG12" s="213">
        <v>0</v>
      </c>
      <c r="HH12" s="214"/>
      <c r="HI12" s="213">
        <v>0</v>
      </c>
      <c r="HJ12" s="214"/>
      <c r="HK12" s="213">
        <v>0</v>
      </c>
      <c r="HL12" s="214"/>
      <c r="HM12" s="104"/>
      <c r="HN12" s="98">
        <f t="shared" ref="HN12:HN13" si="8">SUM(D12,V12,AV12,BV12,CV12,DV12,EV12,FV12,GV12)</f>
        <v>216</v>
      </c>
      <c r="HO12" s="215">
        <f>SUM(E12:HL12)</f>
        <v>422</v>
      </c>
      <c r="HP12" s="216"/>
      <c r="HQ12" s="3"/>
      <c r="HT12" t="s">
        <v>35</v>
      </c>
      <c r="HU12">
        <f>36.36/1000</f>
        <v>3.6359999999999996E-2</v>
      </c>
      <c r="HV12">
        <f>36.91/1000</f>
        <v>3.6909999999999998E-2</v>
      </c>
      <c r="HW12">
        <f>37.46/1000</f>
        <v>3.746E-2</v>
      </c>
      <c r="HX12">
        <f>38.02/1000</f>
        <v>3.8020000000000005E-2</v>
      </c>
      <c r="HY12">
        <f>38.59/1000</f>
        <v>3.8590000000000006E-2</v>
      </c>
      <c r="HZ12">
        <f>39.17/1000</f>
        <v>3.9170000000000003E-2</v>
      </c>
      <c r="IA12">
        <f t="shared" si="0"/>
        <v>3.9757550000000003E-2</v>
      </c>
      <c r="IB12">
        <f t="shared" si="0"/>
        <v>4.0353913249999998E-2</v>
      </c>
    </row>
    <row r="13" spans="1:236">
      <c r="A13" t="s">
        <v>21</v>
      </c>
      <c r="B13" s="3" t="s">
        <v>13</v>
      </c>
      <c r="C13" s="3"/>
      <c r="D13" s="98"/>
      <c r="E13" s="211"/>
      <c r="F13" s="212"/>
      <c r="G13" s="211"/>
      <c r="H13" s="212"/>
      <c r="I13" s="211"/>
      <c r="J13" s="212"/>
      <c r="K13" s="211"/>
      <c r="L13" s="212"/>
      <c r="M13" s="211"/>
      <c r="N13" s="212"/>
      <c r="O13" s="211"/>
      <c r="P13" s="212"/>
      <c r="Q13" s="211"/>
      <c r="R13" s="212"/>
      <c r="S13" s="211"/>
      <c r="T13" s="212"/>
      <c r="U13" s="188"/>
      <c r="V13" s="98">
        <f>SUM(W13:AT13)</f>
        <v>0</v>
      </c>
      <c r="W13" s="211"/>
      <c r="X13" s="212"/>
      <c r="Y13" s="211"/>
      <c r="Z13" s="212"/>
      <c r="AA13" s="211"/>
      <c r="AB13" s="212"/>
      <c r="AC13" s="211"/>
      <c r="AD13" s="212"/>
      <c r="AE13" s="213"/>
      <c r="AF13" s="214"/>
      <c r="AG13" s="213"/>
      <c r="AH13" s="214"/>
      <c r="AI13" s="213"/>
      <c r="AJ13" s="214"/>
      <c r="AK13" s="213"/>
      <c r="AL13" s="214"/>
      <c r="AM13" s="213"/>
      <c r="AN13" s="214"/>
      <c r="AO13" s="213"/>
      <c r="AP13" s="214"/>
      <c r="AQ13" s="213"/>
      <c r="AR13" s="214"/>
      <c r="AS13" s="213">
        <v>0</v>
      </c>
      <c r="AT13" s="214"/>
      <c r="AU13" s="104"/>
      <c r="AV13" s="98">
        <f t="shared" si="1"/>
        <v>4</v>
      </c>
      <c r="AW13" s="213"/>
      <c r="AX13" s="214"/>
      <c r="AY13" s="213"/>
      <c r="AZ13" s="214"/>
      <c r="BA13" s="213"/>
      <c r="BB13" s="214"/>
      <c r="BC13" s="213">
        <v>1</v>
      </c>
      <c r="BD13" s="214"/>
      <c r="BE13" s="213"/>
      <c r="BF13" s="214"/>
      <c r="BG13" s="213">
        <v>1</v>
      </c>
      <c r="BH13" s="214"/>
      <c r="BI13" s="213"/>
      <c r="BJ13" s="214"/>
      <c r="BK13" s="213"/>
      <c r="BL13" s="214"/>
      <c r="BM13" s="213">
        <v>1</v>
      </c>
      <c r="BN13" s="214"/>
      <c r="BO13" s="213"/>
      <c r="BP13" s="214"/>
      <c r="BQ13" s="213">
        <v>1</v>
      </c>
      <c r="BR13" s="214"/>
      <c r="BS13" s="213"/>
      <c r="BT13" s="214"/>
      <c r="BU13" s="104"/>
      <c r="BV13" s="98">
        <f t="shared" si="2"/>
        <v>3</v>
      </c>
      <c r="BW13" s="213"/>
      <c r="BX13" s="214"/>
      <c r="BY13" s="213"/>
      <c r="BZ13" s="214"/>
      <c r="CA13" s="213"/>
      <c r="CB13" s="214"/>
      <c r="CC13" s="213"/>
      <c r="CD13" s="214"/>
      <c r="CE13" s="213"/>
      <c r="CF13" s="214"/>
      <c r="CG13" s="213">
        <v>1</v>
      </c>
      <c r="CH13" s="214"/>
      <c r="CI13" s="213"/>
      <c r="CJ13" s="214"/>
      <c r="CK13" s="213"/>
      <c r="CL13" s="214"/>
      <c r="CM13" s="213">
        <v>1</v>
      </c>
      <c r="CN13" s="214"/>
      <c r="CO13" s="213"/>
      <c r="CP13" s="214"/>
      <c r="CQ13" s="213"/>
      <c r="CR13" s="214"/>
      <c r="CS13" s="213">
        <v>1</v>
      </c>
      <c r="CT13" s="214"/>
      <c r="CU13" s="104"/>
      <c r="CV13" s="98">
        <f t="shared" si="3"/>
        <v>3</v>
      </c>
      <c r="CW13" s="213"/>
      <c r="CX13" s="214"/>
      <c r="CY13" s="213"/>
      <c r="CZ13" s="214"/>
      <c r="DA13" s="213"/>
      <c r="DB13" s="214"/>
      <c r="DC13" s="213"/>
      <c r="DD13" s="214"/>
      <c r="DE13" s="213"/>
      <c r="DF13" s="214"/>
      <c r="DG13" s="213">
        <v>1</v>
      </c>
      <c r="DH13" s="214"/>
      <c r="DI13" s="213"/>
      <c r="DJ13" s="214"/>
      <c r="DK13" s="213"/>
      <c r="DL13" s="214"/>
      <c r="DM13" s="213">
        <v>1</v>
      </c>
      <c r="DN13" s="214"/>
      <c r="DO13" s="213"/>
      <c r="DP13" s="214"/>
      <c r="DQ13" s="213"/>
      <c r="DR13" s="214"/>
      <c r="DS13" s="213">
        <v>1</v>
      </c>
      <c r="DT13" s="214"/>
      <c r="DU13" s="104"/>
      <c r="DV13" s="98">
        <f t="shared" si="4"/>
        <v>2</v>
      </c>
      <c r="DW13" s="213"/>
      <c r="DX13" s="214"/>
      <c r="DY13" s="213"/>
      <c r="DZ13" s="214"/>
      <c r="EA13" s="213"/>
      <c r="EB13" s="214"/>
      <c r="EC13" s="213"/>
      <c r="ED13" s="214"/>
      <c r="EE13" s="213"/>
      <c r="EF13" s="214"/>
      <c r="EG13" s="213">
        <v>1</v>
      </c>
      <c r="EH13" s="214"/>
      <c r="EI13" s="213"/>
      <c r="EJ13" s="214"/>
      <c r="EK13" s="213"/>
      <c r="EL13" s="214"/>
      <c r="EM13" s="213"/>
      <c r="EN13" s="214"/>
      <c r="EO13" s="213"/>
      <c r="EP13" s="214"/>
      <c r="EQ13" s="213">
        <v>1</v>
      </c>
      <c r="ER13" s="214"/>
      <c r="ES13" s="213"/>
      <c r="ET13" s="214"/>
      <c r="EU13" s="104"/>
      <c r="EV13" s="98">
        <f t="shared" si="5"/>
        <v>3</v>
      </c>
      <c r="EW13" s="213"/>
      <c r="EX13" s="214"/>
      <c r="EY13" s="213"/>
      <c r="EZ13" s="214"/>
      <c r="FA13" s="213">
        <v>1</v>
      </c>
      <c r="FB13" s="214"/>
      <c r="FC13" s="213"/>
      <c r="FD13" s="214"/>
      <c r="FE13" s="213"/>
      <c r="FF13" s="214"/>
      <c r="FG13" s="213">
        <v>1</v>
      </c>
      <c r="FH13" s="214"/>
      <c r="FI13" s="213"/>
      <c r="FJ13" s="214"/>
      <c r="FK13" s="213"/>
      <c r="FL13" s="214"/>
      <c r="FM13" s="213"/>
      <c r="FN13" s="214"/>
      <c r="FO13" s="213"/>
      <c r="FP13" s="214"/>
      <c r="FQ13" s="213"/>
      <c r="FR13" s="214"/>
      <c r="FS13" s="213">
        <v>1</v>
      </c>
      <c r="FT13" s="214"/>
      <c r="FU13" s="104"/>
      <c r="FV13" s="98">
        <f t="shared" si="6"/>
        <v>3</v>
      </c>
      <c r="FW13" s="213"/>
      <c r="FX13" s="214"/>
      <c r="FY13" s="213"/>
      <c r="FZ13" s="214"/>
      <c r="GA13" s="213">
        <v>1</v>
      </c>
      <c r="GB13" s="214"/>
      <c r="GC13" s="213"/>
      <c r="GD13" s="214"/>
      <c r="GE13" s="213"/>
      <c r="GF13" s="214"/>
      <c r="GG13" s="213">
        <v>1</v>
      </c>
      <c r="GH13" s="214"/>
      <c r="GI13" s="213"/>
      <c r="GJ13" s="214"/>
      <c r="GK13" s="213"/>
      <c r="GL13" s="214"/>
      <c r="GM13" s="213"/>
      <c r="GN13" s="214"/>
      <c r="GO13" s="213"/>
      <c r="GP13" s="214"/>
      <c r="GQ13" s="213"/>
      <c r="GR13" s="214"/>
      <c r="GS13" s="213">
        <v>1</v>
      </c>
      <c r="GT13" s="214"/>
      <c r="GU13" s="104"/>
      <c r="GV13" s="98">
        <f t="shared" si="7"/>
        <v>1</v>
      </c>
      <c r="GW13" s="213"/>
      <c r="GX13" s="214"/>
      <c r="GY13" s="213"/>
      <c r="GZ13" s="214"/>
      <c r="HA13" s="213"/>
      <c r="HB13" s="214"/>
      <c r="HC13" s="213"/>
      <c r="HD13" s="214"/>
      <c r="HE13" s="213"/>
      <c r="HF13" s="214"/>
      <c r="HG13" s="213">
        <v>1</v>
      </c>
      <c r="HH13" s="214"/>
      <c r="HI13" s="213"/>
      <c r="HJ13" s="214"/>
      <c r="HK13" s="213"/>
      <c r="HL13" s="214"/>
      <c r="HM13" s="104"/>
      <c r="HN13" s="98">
        <f t="shared" si="8"/>
        <v>19</v>
      </c>
      <c r="HO13" s="215">
        <f>SUM(E13:HL13)</f>
        <v>38</v>
      </c>
      <c r="HP13" s="216"/>
      <c r="HQ13" s="3"/>
      <c r="HT13" t="s">
        <v>36</v>
      </c>
      <c r="HU13">
        <f>28.6/1000</f>
        <v>2.86E-2</v>
      </c>
      <c r="HV13">
        <f>29.02/1000</f>
        <v>2.9020000000000001E-2</v>
      </c>
      <c r="HW13">
        <f>29.46/1000</f>
        <v>2.946E-2</v>
      </c>
      <c r="HX13">
        <f>29.9/1000</f>
        <v>2.9899999999999999E-2</v>
      </c>
      <c r="HY13">
        <f>30.35/1000</f>
        <v>3.0350000000000002E-2</v>
      </c>
      <c r="HZ13">
        <f>30.81/1000</f>
        <v>3.0809999999999997E-2</v>
      </c>
      <c r="IA13">
        <f t="shared" si="0"/>
        <v>3.1272149999999992E-2</v>
      </c>
      <c r="IB13">
        <f t="shared" si="0"/>
        <v>3.1741232249999987E-2</v>
      </c>
    </row>
    <row r="14" spans="1:236">
      <c r="B14" s="4" t="s">
        <v>5</v>
      </c>
      <c r="C14" s="4"/>
      <c r="D14" s="100">
        <f>SUM(D11:D13)</f>
        <v>12</v>
      </c>
      <c r="E14" s="217">
        <f>SUM(E11:F13)</f>
        <v>6</v>
      </c>
      <c r="F14" s="218"/>
      <c r="G14" s="217">
        <f t="shared" ref="G14" si="9">SUM(G11:H13)</f>
        <v>0</v>
      </c>
      <c r="H14" s="218"/>
      <c r="I14" s="217">
        <f t="shared" ref="I14" si="10">SUM(I11:J13)</f>
        <v>0</v>
      </c>
      <c r="J14" s="218"/>
      <c r="K14" s="217">
        <f t="shared" ref="K14" si="11">SUM(K11:L13)</f>
        <v>0</v>
      </c>
      <c r="L14" s="218"/>
      <c r="M14" s="217">
        <f t="shared" ref="M14" si="12">SUM(M11:N13)</f>
        <v>2</v>
      </c>
      <c r="N14" s="218"/>
      <c r="O14" s="217">
        <f t="shared" ref="O14" si="13">SUM(O11:P13)</f>
        <v>0</v>
      </c>
      <c r="P14" s="218"/>
      <c r="Q14" s="217">
        <f t="shared" ref="Q14" si="14">SUM(Q11:R13)</f>
        <v>2</v>
      </c>
      <c r="R14" s="218"/>
      <c r="S14" s="217">
        <f t="shared" ref="S14" si="15">SUM(S11:T13)</f>
        <v>0</v>
      </c>
      <c r="T14" s="218"/>
      <c r="U14" s="189"/>
      <c r="V14" s="100">
        <f>SUM(V11:V13)</f>
        <v>19</v>
      </c>
      <c r="W14" s="217">
        <f t="shared" ref="W14" si="16">SUM(W11:X13)</f>
        <v>2</v>
      </c>
      <c r="X14" s="218"/>
      <c r="Y14" s="217">
        <f t="shared" ref="Y14" si="17">SUM(Y11:Z13)</f>
        <v>0</v>
      </c>
      <c r="Z14" s="218"/>
      <c r="AA14" s="217">
        <f t="shared" ref="AA14" si="18">SUM(AA11:AB13)</f>
        <v>2</v>
      </c>
      <c r="AB14" s="218"/>
      <c r="AC14" s="217">
        <f t="shared" ref="AC14" si="19">SUM(AC11:AD13)</f>
        <v>0</v>
      </c>
      <c r="AD14" s="218"/>
      <c r="AE14" s="219">
        <f>SUM(AE11:AF13)</f>
        <v>5</v>
      </c>
      <c r="AF14" s="220"/>
      <c r="AG14" s="219">
        <f t="shared" ref="AG14" si="20">SUM(AG11:AH13)</f>
        <v>0</v>
      </c>
      <c r="AH14" s="220"/>
      <c r="AI14" s="219">
        <f t="shared" ref="AI14" si="21">SUM(AI11:AJ13)</f>
        <v>2</v>
      </c>
      <c r="AJ14" s="220"/>
      <c r="AK14" s="219">
        <f t="shared" ref="AK14" si="22">SUM(AK11:AL13)</f>
        <v>2</v>
      </c>
      <c r="AL14" s="220"/>
      <c r="AM14" s="219">
        <f t="shared" ref="AM14" si="23">SUM(AM11:AN13)</f>
        <v>2</v>
      </c>
      <c r="AN14" s="220"/>
      <c r="AO14" s="219">
        <f t="shared" ref="AO14" si="24">SUM(AO11:AP13)</f>
        <v>2</v>
      </c>
      <c r="AP14" s="220"/>
      <c r="AQ14" s="219">
        <f t="shared" ref="AQ14" si="25">SUM(AQ11:AR13)</f>
        <v>2</v>
      </c>
      <c r="AR14" s="220"/>
      <c r="AS14" s="219">
        <f t="shared" ref="AS14" si="26">SUM(AS11:AT13)</f>
        <v>0</v>
      </c>
      <c r="AT14" s="220"/>
      <c r="AU14" s="187"/>
      <c r="AV14" s="100">
        <f>SUM(AV11:AV13)</f>
        <v>40</v>
      </c>
      <c r="AW14" s="219">
        <f t="shared" ref="AW14" si="27">SUM(AW11:AX13)</f>
        <v>3</v>
      </c>
      <c r="AX14" s="220"/>
      <c r="AY14" s="219">
        <f t="shared" ref="AY14" si="28">SUM(AY11:AZ13)</f>
        <v>2</v>
      </c>
      <c r="AZ14" s="220"/>
      <c r="BA14" s="219">
        <f t="shared" ref="BA14" si="29">SUM(BA11:BB13)</f>
        <v>2</v>
      </c>
      <c r="BB14" s="220"/>
      <c r="BC14" s="219">
        <f t="shared" ref="BC14" si="30">SUM(BC11:BD13)</f>
        <v>5</v>
      </c>
      <c r="BD14" s="220"/>
      <c r="BE14" s="219">
        <f t="shared" ref="BE14" si="31">SUM(BE11:BF13)</f>
        <v>6</v>
      </c>
      <c r="BF14" s="220"/>
      <c r="BG14" s="219">
        <f t="shared" ref="BG14" si="32">SUM(BG11:BH13)</f>
        <v>1</v>
      </c>
      <c r="BH14" s="220"/>
      <c r="BI14" s="219">
        <f t="shared" ref="BI14" si="33">SUM(BI11:BJ13)</f>
        <v>2</v>
      </c>
      <c r="BJ14" s="220"/>
      <c r="BK14" s="219">
        <f t="shared" ref="BK14" si="34">SUM(BK11:BL13)</f>
        <v>5</v>
      </c>
      <c r="BL14" s="220"/>
      <c r="BM14" s="219">
        <f t="shared" ref="BM14" si="35">SUM(BM11:BN13)</f>
        <v>4</v>
      </c>
      <c r="BN14" s="220"/>
      <c r="BO14" s="219">
        <f t="shared" ref="BO14" si="36">SUM(BO11:BP13)</f>
        <v>0</v>
      </c>
      <c r="BP14" s="220"/>
      <c r="BQ14" s="219">
        <f t="shared" ref="BQ14" si="37">SUM(BQ11:BR13)</f>
        <v>5</v>
      </c>
      <c r="BR14" s="220"/>
      <c r="BS14" s="219">
        <f t="shared" ref="BS14" si="38">SUM(BS11:BT13)</f>
        <v>5</v>
      </c>
      <c r="BT14" s="220"/>
      <c r="BU14" s="187"/>
      <c r="BV14" s="100">
        <f>SUM(BV11:BV13)</f>
        <v>53</v>
      </c>
      <c r="BW14" s="219">
        <f t="shared" ref="BW14" si="39">SUM(BW11:BX13)</f>
        <v>4</v>
      </c>
      <c r="BX14" s="220"/>
      <c r="BY14" s="219">
        <f t="shared" ref="BY14" si="40">SUM(BY11:BZ13)</f>
        <v>4</v>
      </c>
      <c r="BZ14" s="220"/>
      <c r="CA14" s="219">
        <f t="shared" ref="CA14" si="41">SUM(CA11:CB13)</f>
        <v>4</v>
      </c>
      <c r="CB14" s="220"/>
      <c r="CC14" s="219">
        <f t="shared" ref="CC14" si="42">SUM(CC11:CD13)</f>
        <v>4</v>
      </c>
      <c r="CD14" s="220"/>
      <c r="CE14" s="219">
        <f t="shared" ref="CE14" si="43">SUM(CE11:CF13)</f>
        <v>4</v>
      </c>
      <c r="CF14" s="220"/>
      <c r="CG14" s="219">
        <f t="shared" ref="CG14" si="44">SUM(CG11:CH13)</f>
        <v>6</v>
      </c>
      <c r="CH14" s="220"/>
      <c r="CI14" s="219">
        <f t="shared" ref="CI14" si="45">SUM(CI11:CJ13)</f>
        <v>4</v>
      </c>
      <c r="CJ14" s="220"/>
      <c r="CK14" s="219">
        <f t="shared" ref="CK14" si="46">SUM(CK11:CL13)</f>
        <v>4</v>
      </c>
      <c r="CL14" s="220"/>
      <c r="CM14" s="219">
        <f t="shared" ref="CM14" si="47">SUM(CM11:CN13)</f>
        <v>5</v>
      </c>
      <c r="CN14" s="220"/>
      <c r="CO14" s="219">
        <f t="shared" ref="CO14" si="48">SUM(CO11:CP13)</f>
        <v>4</v>
      </c>
      <c r="CP14" s="220"/>
      <c r="CQ14" s="219">
        <f t="shared" ref="CQ14" si="49">SUM(CQ11:CR13)</f>
        <v>4</v>
      </c>
      <c r="CR14" s="220"/>
      <c r="CS14" s="219">
        <f t="shared" ref="CS14" si="50">SUM(CS11:CT13)</f>
        <v>6</v>
      </c>
      <c r="CT14" s="220"/>
      <c r="CU14" s="187"/>
      <c r="CV14" s="100">
        <f>SUM(CV11:CV13)</f>
        <v>69</v>
      </c>
      <c r="CW14" s="219">
        <f t="shared" ref="CW14" si="51">SUM(CW11:CX13)</f>
        <v>3</v>
      </c>
      <c r="CX14" s="220"/>
      <c r="CY14" s="219">
        <f t="shared" ref="CY14" si="52">SUM(CY11:CZ13)</f>
        <v>4</v>
      </c>
      <c r="CZ14" s="220"/>
      <c r="DA14" s="219">
        <f t="shared" ref="DA14" si="53">SUM(DA11:DB13)</f>
        <v>5</v>
      </c>
      <c r="DB14" s="220"/>
      <c r="DC14" s="219">
        <f t="shared" ref="DC14" si="54">SUM(DC11:DD13)</f>
        <v>7</v>
      </c>
      <c r="DD14" s="220"/>
      <c r="DE14" s="219">
        <f t="shared" ref="DE14" si="55">SUM(DE11:DF13)</f>
        <v>5</v>
      </c>
      <c r="DF14" s="220"/>
      <c r="DG14" s="219">
        <f t="shared" ref="DG14" si="56">SUM(DG11:DH13)</f>
        <v>8</v>
      </c>
      <c r="DH14" s="220"/>
      <c r="DI14" s="219">
        <f t="shared" ref="DI14" si="57">SUM(DI11:DJ13)</f>
        <v>5</v>
      </c>
      <c r="DJ14" s="220"/>
      <c r="DK14" s="219">
        <f t="shared" ref="DK14" si="58">SUM(DK11:DL13)</f>
        <v>6</v>
      </c>
      <c r="DL14" s="220"/>
      <c r="DM14" s="219">
        <f t="shared" ref="DM14" si="59">SUM(DM11:DN13)</f>
        <v>6</v>
      </c>
      <c r="DN14" s="220"/>
      <c r="DO14" s="219">
        <f t="shared" ref="DO14" si="60">SUM(DO11:DP13)</f>
        <v>6</v>
      </c>
      <c r="DP14" s="220"/>
      <c r="DQ14" s="219">
        <f t="shared" ref="DQ14" si="61">SUM(DQ11:DR13)</f>
        <v>6</v>
      </c>
      <c r="DR14" s="220"/>
      <c r="DS14" s="219">
        <f t="shared" ref="DS14" si="62">SUM(DS11:DT13)</f>
        <v>8</v>
      </c>
      <c r="DT14" s="220"/>
      <c r="DU14" s="187"/>
      <c r="DV14" s="100">
        <f>SUM(DV11:DV13)</f>
        <v>74</v>
      </c>
      <c r="DW14" s="219">
        <f t="shared" ref="DW14" si="63">SUM(DW11:DX13)</f>
        <v>5</v>
      </c>
      <c r="DX14" s="220"/>
      <c r="DY14" s="219">
        <f t="shared" ref="DY14" si="64">SUM(DY11:DZ13)</f>
        <v>6</v>
      </c>
      <c r="DZ14" s="220"/>
      <c r="EA14" s="219">
        <f t="shared" ref="EA14" si="65">SUM(EA11:EB13)</f>
        <v>5</v>
      </c>
      <c r="EB14" s="220"/>
      <c r="EC14" s="219">
        <f t="shared" ref="EC14" si="66">SUM(EC11:ED13)</f>
        <v>6</v>
      </c>
      <c r="ED14" s="220"/>
      <c r="EE14" s="219">
        <f t="shared" ref="EE14" si="67">SUM(EE11:EF13)</f>
        <v>5</v>
      </c>
      <c r="EF14" s="220"/>
      <c r="EG14" s="219">
        <f t="shared" ref="EG14" si="68">SUM(EG11:EH13)</f>
        <v>7</v>
      </c>
      <c r="EH14" s="220"/>
      <c r="EI14" s="219">
        <f t="shared" ref="EI14" si="69">SUM(EI11:EJ13)</f>
        <v>5</v>
      </c>
      <c r="EJ14" s="220"/>
      <c r="EK14" s="219">
        <f t="shared" ref="EK14" si="70">SUM(EK11:EL13)</f>
        <v>6</v>
      </c>
      <c r="EL14" s="220"/>
      <c r="EM14" s="219">
        <f t="shared" ref="EM14" si="71">SUM(EM11:EN13)</f>
        <v>7</v>
      </c>
      <c r="EN14" s="220"/>
      <c r="EO14" s="219">
        <f t="shared" ref="EO14" si="72">SUM(EO11:EP13)</f>
        <v>8</v>
      </c>
      <c r="EP14" s="220"/>
      <c r="EQ14" s="219">
        <f t="shared" ref="EQ14" si="73">SUM(EQ11:ER13)</f>
        <v>9</v>
      </c>
      <c r="ER14" s="220"/>
      <c r="ES14" s="219">
        <f t="shared" ref="ES14" si="74">SUM(ES11:ET13)</f>
        <v>5</v>
      </c>
      <c r="ET14" s="220"/>
      <c r="EU14" s="187"/>
      <c r="EV14" s="100">
        <f>SUM(EV11:EV13)</f>
        <v>64</v>
      </c>
      <c r="EW14" s="219">
        <f t="shared" ref="EW14" si="75">SUM(EW11:EX13)</f>
        <v>6</v>
      </c>
      <c r="EX14" s="220"/>
      <c r="EY14" s="219">
        <f t="shared" ref="EY14" si="76">SUM(EY11:EZ13)</f>
        <v>6</v>
      </c>
      <c r="EZ14" s="220"/>
      <c r="FA14" s="219">
        <f t="shared" ref="FA14" si="77">SUM(FA11:FB13)</f>
        <v>7</v>
      </c>
      <c r="FB14" s="220"/>
      <c r="FC14" s="219">
        <f t="shared" ref="FC14" si="78">SUM(FC11:FD13)</f>
        <v>6</v>
      </c>
      <c r="FD14" s="220"/>
      <c r="FE14" s="219">
        <f t="shared" ref="FE14" si="79">SUM(FE11:FF13)</f>
        <v>5</v>
      </c>
      <c r="FF14" s="220"/>
      <c r="FG14" s="219">
        <f t="shared" ref="FG14" si="80">SUM(FG11:FH13)</f>
        <v>5</v>
      </c>
      <c r="FH14" s="220"/>
      <c r="FI14" s="219">
        <f t="shared" ref="FI14" si="81">SUM(FI11:FJ13)</f>
        <v>5</v>
      </c>
      <c r="FJ14" s="220"/>
      <c r="FK14" s="219">
        <f t="shared" ref="FK14" si="82">SUM(FK11:FL13)</f>
        <v>4</v>
      </c>
      <c r="FL14" s="220"/>
      <c r="FM14" s="219">
        <f t="shared" ref="FM14" si="83">SUM(FM11:FN13)</f>
        <v>6</v>
      </c>
      <c r="FN14" s="220"/>
      <c r="FO14" s="219">
        <f t="shared" ref="FO14" si="84">SUM(FO11:FP13)</f>
        <v>4</v>
      </c>
      <c r="FP14" s="220"/>
      <c r="FQ14" s="219">
        <f t="shared" ref="FQ14" si="85">SUM(FQ11:FR13)</f>
        <v>5</v>
      </c>
      <c r="FR14" s="220"/>
      <c r="FS14" s="219">
        <f t="shared" ref="FS14" si="86">SUM(FS11:FT13)</f>
        <v>5</v>
      </c>
      <c r="FT14" s="220"/>
      <c r="FU14" s="187"/>
      <c r="FV14" s="100">
        <f>SUM(FV11:FV13)</f>
        <v>53</v>
      </c>
      <c r="FW14" s="219">
        <f t="shared" ref="FW14" si="87">SUM(FW11:FX13)</f>
        <v>4</v>
      </c>
      <c r="FX14" s="220"/>
      <c r="FY14" s="219">
        <f t="shared" ref="FY14" si="88">SUM(FY11:FZ13)</f>
        <v>4</v>
      </c>
      <c r="FZ14" s="220"/>
      <c r="GA14" s="219">
        <f t="shared" ref="GA14" si="89">SUM(GA11:GB13)</f>
        <v>6</v>
      </c>
      <c r="GB14" s="220"/>
      <c r="GC14" s="219">
        <f t="shared" ref="GC14" si="90">SUM(GC11:GD13)</f>
        <v>4</v>
      </c>
      <c r="GD14" s="220"/>
      <c r="GE14" s="219">
        <f t="shared" ref="GE14" si="91">SUM(GE11:GF13)</f>
        <v>6</v>
      </c>
      <c r="GF14" s="220"/>
      <c r="GG14" s="219">
        <f t="shared" ref="GG14" si="92">SUM(GG11:GH13)</f>
        <v>5</v>
      </c>
      <c r="GH14" s="220"/>
      <c r="GI14" s="219">
        <f t="shared" ref="GI14" si="93">SUM(GI11:GJ13)</f>
        <v>5</v>
      </c>
      <c r="GJ14" s="220"/>
      <c r="GK14" s="219">
        <f t="shared" ref="GK14" si="94">SUM(GK11:GL13)</f>
        <v>3</v>
      </c>
      <c r="GL14" s="220"/>
      <c r="GM14" s="219">
        <f t="shared" ref="GM14" si="95">SUM(GM11:GN13)</f>
        <v>4</v>
      </c>
      <c r="GN14" s="220"/>
      <c r="GO14" s="219">
        <f t="shared" ref="GO14" si="96">SUM(GO11:GP13)</f>
        <v>3</v>
      </c>
      <c r="GP14" s="220"/>
      <c r="GQ14" s="219">
        <f t="shared" ref="GQ14" si="97">SUM(GQ11:GR13)</f>
        <v>4</v>
      </c>
      <c r="GR14" s="220"/>
      <c r="GS14" s="219">
        <f t="shared" ref="GS14" si="98">SUM(GS11:GT13)</f>
        <v>5</v>
      </c>
      <c r="GT14" s="220"/>
      <c r="GU14" s="187"/>
      <c r="GV14" s="100">
        <f>SUM(GV11:GV13)</f>
        <v>11</v>
      </c>
      <c r="GW14" s="219">
        <f t="shared" ref="GW14" si="99">SUM(GW11:GX13)</f>
        <v>3</v>
      </c>
      <c r="GX14" s="220"/>
      <c r="GY14" s="219">
        <f t="shared" ref="GY14" si="100">SUM(GY11:GZ13)</f>
        <v>1</v>
      </c>
      <c r="GZ14" s="220"/>
      <c r="HA14" s="219">
        <f t="shared" ref="HA14" si="101">SUM(HA11:HB13)</f>
        <v>1</v>
      </c>
      <c r="HB14" s="220"/>
      <c r="HC14" s="219">
        <f t="shared" ref="HC14" si="102">SUM(HC11:HD13)</f>
        <v>1</v>
      </c>
      <c r="HD14" s="220"/>
      <c r="HE14" s="219">
        <f t="shared" ref="HE14" si="103">SUM(HE11:HF13)</f>
        <v>1</v>
      </c>
      <c r="HF14" s="220"/>
      <c r="HG14" s="219">
        <f t="shared" ref="HG14" si="104">SUM(HG11:HH13)</f>
        <v>2</v>
      </c>
      <c r="HH14" s="220"/>
      <c r="HI14" s="219">
        <f t="shared" ref="HI14" si="105">SUM(HI11:HJ13)</f>
        <v>1</v>
      </c>
      <c r="HJ14" s="220"/>
      <c r="HK14" s="219">
        <f t="shared" ref="HK14" si="106">SUM(HK11:HL13)</f>
        <v>1</v>
      </c>
      <c r="HL14" s="220"/>
      <c r="HM14" s="187"/>
      <c r="HN14" s="99">
        <f>SUM(D14,V14,AV14,BV14,CV14,DV14,EV14,FV14,GV14)</f>
        <v>395</v>
      </c>
      <c r="HO14" s="215">
        <f>SUM(E14:HL14)</f>
        <v>776</v>
      </c>
      <c r="HP14" s="216"/>
      <c r="HQ14" s="4"/>
      <c r="HT14" t="s">
        <v>37</v>
      </c>
      <c r="HU14">
        <f>22.37/1000</f>
        <v>2.2370000000000001E-2</v>
      </c>
      <c r="HV14">
        <f>22.7/1000</f>
        <v>2.2699999999999998E-2</v>
      </c>
      <c r="HW14">
        <f>23.05/1000</f>
        <v>2.3050000000000001E-2</v>
      </c>
      <c r="HX14">
        <f>23.39/1000</f>
        <v>2.3390000000000001E-2</v>
      </c>
      <c r="HY14">
        <f>23.74/1000</f>
        <v>2.3739999999999997E-2</v>
      </c>
      <c r="HZ14">
        <f>24.1/1000</f>
        <v>2.41E-2</v>
      </c>
      <c r="IA14">
        <f t="shared" si="0"/>
        <v>2.4461499999999997E-2</v>
      </c>
      <c r="IB14">
        <f t="shared" si="0"/>
        <v>2.4828422499999996E-2</v>
      </c>
    </row>
    <row r="15" spans="1:236">
      <c r="B15" s="4" t="s">
        <v>32</v>
      </c>
      <c r="C15" s="4"/>
      <c r="D15" s="99">
        <f>D14</f>
        <v>12</v>
      </c>
      <c r="E15" s="221">
        <f>E14</f>
        <v>6</v>
      </c>
      <c r="F15" s="222"/>
      <c r="G15" s="221">
        <f>E15+G14</f>
        <v>6</v>
      </c>
      <c r="H15" s="222"/>
      <c r="I15" s="221">
        <f t="shared" ref="I15" si="107">G15+I14</f>
        <v>6</v>
      </c>
      <c r="J15" s="222"/>
      <c r="K15" s="221">
        <f t="shared" ref="K15" si="108">I15+K14</f>
        <v>6</v>
      </c>
      <c r="L15" s="222"/>
      <c r="M15" s="221">
        <f t="shared" ref="M15" si="109">K15+M14</f>
        <v>8</v>
      </c>
      <c r="N15" s="222"/>
      <c r="O15" s="221">
        <f t="shared" ref="O15" si="110">M15+O14</f>
        <v>8</v>
      </c>
      <c r="P15" s="222"/>
      <c r="Q15" s="221">
        <f t="shared" ref="Q15" si="111">O15+Q14</f>
        <v>10</v>
      </c>
      <c r="R15" s="222"/>
      <c r="S15" s="221">
        <f t="shared" ref="S15" si="112">Q15+S14</f>
        <v>10</v>
      </c>
      <c r="T15" s="222"/>
      <c r="U15" s="186"/>
      <c r="V15" s="99">
        <f>D15+V14</f>
        <v>31</v>
      </c>
      <c r="W15" s="221">
        <f>S15+W14</f>
        <v>12</v>
      </c>
      <c r="X15" s="223"/>
      <c r="Y15" s="221">
        <f t="shared" ref="Y15" si="113">W15+Y14</f>
        <v>12</v>
      </c>
      <c r="Z15" s="223"/>
      <c r="AA15" s="221">
        <f t="shared" ref="AA15" si="114">Y15+AA14</f>
        <v>14</v>
      </c>
      <c r="AB15" s="223"/>
      <c r="AC15" s="221">
        <f t="shared" ref="AC15" si="115">AA15+AC14</f>
        <v>14</v>
      </c>
      <c r="AD15" s="223"/>
      <c r="AE15" s="221">
        <f t="shared" ref="AE15" si="116">AC15+AE14</f>
        <v>19</v>
      </c>
      <c r="AF15" s="223"/>
      <c r="AG15" s="219">
        <f>AE15+AG14</f>
        <v>19</v>
      </c>
      <c r="AH15" s="220"/>
      <c r="AI15" s="219">
        <f t="shared" ref="AI15" si="117">AG15+AI14</f>
        <v>21</v>
      </c>
      <c r="AJ15" s="220"/>
      <c r="AK15" s="219">
        <f t="shared" ref="AK15" si="118">AI15+AK14</f>
        <v>23</v>
      </c>
      <c r="AL15" s="220"/>
      <c r="AM15" s="219">
        <f t="shared" ref="AM15" si="119">AK15+AM14</f>
        <v>25</v>
      </c>
      <c r="AN15" s="220"/>
      <c r="AO15" s="219">
        <f t="shared" ref="AO15" si="120">AM15+AO14</f>
        <v>27</v>
      </c>
      <c r="AP15" s="220"/>
      <c r="AQ15" s="219">
        <f t="shared" ref="AQ15" si="121">AO15+AQ14</f>
        <v>29</v>
      </c>
      <c r="AR15" s="220"/>
      <c r="AS15" s="219">
        <f t="shared" ref="AS15" si="122">AQ15+AS14</f>
        <v>29</v>
      </c>
      <c r="AT15" s="220"/>
      <c r="AU15" s="187"/>
      <c r="AV15" s="99">
        <f>V15+AV14</f>
        <v>71</v>
      </c>
      <c r="AW15" s="219">
        <f>AS15+AW14</f>
        <v>32</v>
      </c>
      <c r="AX15" s="220"/>
      <c r="AY15" s="219">
        <f t="shared" ref="AY15" si="123">AW15+AY14</f>
        <v>34</v>
      </c>
      <c r="AZ15" s="220"/>
      <c r="BA15" s="219">
        <f t="shared" ref="BA15" si="124">AY15+BA14</f>
        <v>36</v>
      </c>
      <c r="BB15" s="220"/>
      <c r="BC15" s="219">
        <f t="shared" ref="BC15" si="125">BA15+BC14</f>
        <v>41</v>
      </c>
      <c r="BD15" s="220"/>
      <c r="BE15" s="219">
        <f t="shared" ref="BE15" si="126">BC15+BE14</f>
        <v>47</v>
      </c>
      <c r="BF15" s="220"/>
      <c r="BG15" s="219">
        <f t="shared" ref="BG15" si="127">BE15+BG14</f>
        <v>48</v>
      </c>
      <c r="BH15" s="220"/>
      <c r="BI15" s="219">
        <f t="shared" ref="BI15" si="128">BG15+BI14</f>
        <v>50</v>
      </c>
      <c r="BJ15" s="220"/>
      <c r="BK15" s="219">
        <f t="shared" ref="BK15" si="129">BI15+BK14</f>
        <v>55</v>
      </c>
      <c r="BL15" s="220"/>
      <c r="BM15" s="219">
        <f t="shared" ref="BM15" si="130">BK15+BM14</f>
        <v>59</v>
      </c>
      <c r="BN15" s="220"/>
      <c r="BO15" s="219">
        <f t="shared" ref="BO15" si="131">BM15+BO14</f>
        <v>59</v>
      </c>
      <c r="BP15" s="220"/>
      <c r="BQ15" s="219">
        <f t="shared" ref="BQ15" si="132">BO15+BQ14</f>
        <v>64</v>
      </c>
      <c r="BR15" s="220"/>
      <c r="BS15" s="219">
        <f t="shared" ref="BS15" si="133">BQ15+BS14</f>
        <v>69</v>
      </c>
      <c r="BT15" s="220"/>
      <c r="BU15" s="187"/>
      <c r="BV15" s="99">
        <f>AV15+BV14</f>
        <v>124</v>
      </c>
      <c r="BW15" s="219">
        <f>BS15+BW14</f>
        <v>73</v>
      </c>
      <c r="BX15" s="220"/>
      <c r="BY15" s="219">
        <f t="shared" ref="BY15" si="134">BW15+BY14</f>
        <v>77</v>
      </c>
      <c r="BZ15" s="220"/>
      <c r="CA15" s="219">
        <f t="shared" ref="CA15" si="135">BY15+CA14</f>
        <v>81</v>
      </c>
      <c r="CB15" s="220"/>
      <c r="CC15" s="219">
        <f t="shared" ref="CC15" si="136">CA15+CC14</f>
        <v>85</v>
      </c>
      <c r="CD15" s="220"/>
      <c r="CE15" s="219">
        <f t="shared" ref="CE15" si="137">CC15+CE14</f>
        <v>89</v>
      </c>
      <c r="CF15" s="220"/>
      <c r="CG15" s="219">
        <f t="shared" ref="CG15" si="138">CE15+CG14</f>
        <v>95</v>
      </c>
      <c r="CH15" s="220"/>
      <c r="CI15" s="219">
        <f t="shared" ref="CI15" si="139">CG15+CI14</f>
        <v>99</v>
      </c>
      <c r="CJ15" s="220"/>
      <c r="CK15" s="219">
        <f t="shared" ref="CK15" si="140">CI15+CK14</f>
        <v>103</v>
      </c>
      <c r="CL15" s="220"/>
      <c r="CM15" s="219">
        <f t="shared" ref="CM15" si="141">CK15+CM14</f>
        <v>108</v>
      </c>
      <c r="CN15" s="220"/>
      <c r="CO15" s="219">
        <f t="shared" ref="CO15" si="142">CM15+CO14</f>
        <v>112</v>
      </c>
      <c r="CP15" s="220"/>
      <c r="CQ15" s="219">
        <f t="shared" ref="CQ15" si="143">CO15+CQ14</f>
        <v>116</v>
      </c>
      <c r="CR15" s="220"/>
      <c r="CS15" s="219">
        <f t="shared" ref="CS15" si="144">CQ15+CS14</f>
        <v>122</v>
      </c>
      <c r="CT15" s="220"/>
      <c r="CU15" s="187"/>
      <c r="CV15" s="99">
        <f>BV15+CV14</f>
        <v>193</v>
      </c>
      <c r="CW15" s="219">
        <f>CS15+CW14</f>
        <v>125</v>
      </c>
      <c r="CX15" s="220"/>
      <c r="CY15" s="219">
        <f t="shared" ref="CY15" si="145">CW15+CY14</f>
        <v>129</v>
      </c>
      <c r="CZ15" s="220"/>
      <c r="DA15" s="219">
        <f t="shared" ref="DA15" si="146">CY15+DA14</f>
        <v>134</v>
      </c>
      <c r="DB15" s="220"/>
      <c r="DC15" s="219">
        <f t="shared" ref="DC15" si="147">DA15+DC14</f>
        <v>141</v>
      </c>
      <c r="DD15" s="220"/>
      <c r="DE15" s="219">
        <f t="shared" ref="DE15" si="148">DC15+DE14</f>
        <v>146</v>
      </c>
      <c r="DF15" s="220"/>
      <c r="DG15" s="219">
        <f t="shared" ref="DG15" si="149">DE15+DG14</f>
        <v>154</v>
      </c>
      <c r="DH15" s="220"/>
      <c r="DI15" s="219">
        <f t="shared" ref="DI15" si="150">DG15+DI14</f>
        <v>159</v>
      </c>
      <c r="DJ15" s="220"/>
      <c r="DK15" s="219">
        <f t="shared" ref="DK15" si="151">DI15+DK14</f>
        <v>165</v>
      </c>
      <c r="DL15" s="220"/>
      <c r="DM15" s="219">
        <f t="shared" ref="DM15" si="152">DK15+DM14</f>
        <v>171</v>
      </c>
      <c r="DN15" s="220"/>
      <c r="DO15" s="219">
        <f t="shared" ref="DO15" si="153">DM15+DO14</f>
        <v>177</v>
      </c>
      <c r="DP15" s="220"/>
      <c r="DQ15" s="219">
        <f t="shared" ref="DQ15" si="154">DO15+DQ14</f>
        <v>183</v>
      </c>
      <c r="DR15" s="220"/>
      <c r="DS15" s="219">
        <f t="shared" ref="DS15" si="155">DQ15+DS14</f>
        <v>191</v>
      </c>
      <c r="DT15" s="220"/>
      <c r="DU15" s="187"/>
      <c r="DV15" s="99">
        <f>CV15+DV14</f>
        <v>267</v>
      </c>
      <c r="DW15" s="219">
        <f t="shared" ref="DW15" si="156">DS15+DW14</f>
        <v>196</v>
      </c>
      <c r="DX15" s="220"/>
      <c r="DY15" s="219">
        <f t="shared" ref="DY15" si="157">DW15+DY14</f>
        <v>202</v>
      </c>
      <c r="DZ15" s="220"/>
      <c r="EA15" s="219">
        <f t="shared" ref="EA15" si="158">DY15+EA14</f>
        <v>207</v>
      </c>
      <c r="EB15" s="220"/>
      <c r="EC15" s="219">
        <f t="shared" ref="EC15" si="159">EA15+EC14</f>
        <v>213</v>
      </c>
      <c r="ED15" s="220"/>
      <c r="EE15" s="219">
        <f t="shared" ref="EE15" si="160">EC15+EE14</f>
        <v>218</v>
      </c>
      <c r="EF15" s="220"/>
      <c r="EG15" s="219">
        <f t="shared" ref="EG15" si="161">EE15+EG14</f>
        <v>225</v>
      </c>
      <c r="EH15" s="220"/>
      <c r="EI15" s="219">
        <f t="shared" ref="EI15" si="162">EG15+EI14</f>
        <v>230</v>
      </c>
      <c r="EJ15" s="220"/>
      <c r="EK15" s="219">
        <f t="shared" ref="EK15" si="163">EI15+EK14</f>
        <v>236</v>
      </c>
      <c r="EL15" s="220"/>
      <c r="EM15" s="219">
        <f t="shared" ref="EM15" si="164">EK15+EM14</f>
        <v>243</v>
      </c>
      <c r="EN15" s="220"/>
      <c r="EO15" s="219">
        <f t="shared" ref="EO15" si="165">EM15+EO14</f>
        <v>251</v>
      </c>
      <c r="EP15" s="220"/>
      <c r="EQ15" s="219">
        <f t="shared" ref="EQ15" si="166">EO15+EQ14</f>
        <v>260</v>
      </c>
      <c r="ER15" s="220"/>
      <c r="ES15" s="219">
        <f t="shared" ref="ES15" si="167">EQ15+ES14</f>
        <v>265</v>
      </c>
      <c r="ET15" s="220"/>
      <c r="EU15" s="187"/>
      <c r="EV15" s="99">
        <f>DV15+EV14</f>
        <v>331</v>
      </c>
      <c r="EW15" s="219">
        <f t="shared" ref="EW15" si="168">ES15+EW14</f>
        <v>271</v>
      </c>
      <c r="EX15" s="220"/>
      <c r="EY15" s="219">
        <f t="shared" ref="EY15" si="169">EW15+EY14</f>
        <v>277</v>
      </c>
      <c r="EZ15" s="220"/>
      <c r="FA15" s="219">
        <f t="shared" ref="FA15" si="170">EY15+FA14</f>
        <v>284</v>
      </c>
      <c r="FB15" s="220"/>
      <c r="FC15" s="219">
        <f t="shared" ref="FC15" si="171">FA15+FC14</f>
        <v>290</v>
      </c>
      <c r="FD15" s="220"/>
      <c r="FE15" s="219">
        <f t="shared" ref="FE15" si="172">FC15+FE14</f>
        <v>295</v>
      </c>
      <c r="FF15" s="220"/>
      <c r="FG15" s="219">
        <f t="shared" ref="FG15" si="173">FE15+FG14</f>
        <v>300</v>
      </c>
      <c r="FH15" s="220"/>
      <c r="FI15" s="219">
        <f t="shared" ref="FI15" si="174">FG15+FI14</f>
        <v>305</v>
      </c>
      <c r="FJ15" s="220"/>
      <c r="FK15" s="219">
        <f t="shared" ref="FK15" si="175">FI15+FK14</f>
        <v>309</v>
      </c>
      <c r="FL15" s="220"/>
      <c r="FM15" s="219">
        <f t="shared" ref="FM15" si="176">FK15+FM14</f>
        <v>315</v>
      </c>
      <c r="FN15" s="220"/>
      <c r="FO15" s="219">
        <f t="shared" ref="FO15" si="177">FM15+FO14</f>
        <v>319</v>
      </c>
      <c r="FP15" s="220"/>
      <c r="FQ15" s="219">
        <f t="shared" ref="FQ15" si="178">FO15+FQ14</f>
        <v>324</v>
      </c>
      <c r="FR15" s="220"/>
      <c r="FS15" s="219">
        <f t="shared" ref="FS15" si="179">FQ15+FS14</f>
        <v>329</v>
      </c>
      <c r="FT15" s="220"/>
      <c r="FU15" s="187"/>
      <c r="FV15" s="99">
        <f>EV15+FV14</f>
        <v>384</v>
      </c>
      <c r="FW15" s="219">
        <f>FS15+FW14</f>
        <v>333</v>
      </c>
      <c r="FX15" s="220"/>
      <c r="FY15" s="219">
        <f t="shared" ref="FY15" si="180">FW15+FY14</f>
        <v>337</v>
      </c>
      <c r="FZ15" s="220"/>
      <c r="GA15" s="219">
        <f t="shared" ref="GA15" si="181">FY15+GA14</f>
        <v>343</v>
      </c>
      <c r="GB15" s="220"/>
      <c r="GC15" s="219">
        <f t="shared" ref="GC15" si="182">GA15+GC14</f>
        <v>347</v>
      </c>
      <c r="GD15" s="220"/>
      <c r="GE15" s="219">
        <f t="shared" ref="GE15" si="183">GC15+GE14</f>
        <v>353</v>
      </c>
      <c r="GF15" s="220"/>
      <c r="GG15" s="219">
        <f t="shared" ref="GG15" si="184">GE15+GG14</f>
        <v>358</v>
      </c>
      <c r="GH15" s="220"/>
      <c r="GI15" s="219">
        <f t="shared" ref="GI15" si="185">GG15+GI14</f>
        <v>363</v>
      </c>
      <c r="GJ15" s="220"/>
      <c r="GK15" s="219">
        <f t="shared" ref="GK15" si="186">GI15+GK14</f>
        <v>366</v>
      </c>
      <c r="GL15" s="220"/>
      <c r="GM15" s="219">
        <f t="shared" ref="GM15" si="187">GK15+GM14</f>
        <v>370</v>
      </c>
      <c r="GN15" s="220"/>
      <c r="GO15" s="219">
        <f t="shared" ref="GO15" si="188">GM15+GO14</f>
        <v>373</v>
      </c>
      <c r="GP15" s="220"/>
      <c r="GQ15" s="219">
        <f t="shared" ref="GQ15" si="189">GO15+GQ14</f>
        <v>377</v>
      </c>
      <c r="GR15" s="220"/>
      <c r="GS15" s="219">
        <f t="shared" ref="GS15" si="190">GQ15+GS14</f>
        <v>382</v>
      </c>
      <c r="GT15" s="220"/>
      <c r="GU15" s="187"/>
      <c r="GV15" s="99">
        <f>FV15+GV14</f>
        <v>395</v>
      </c>
      <c r="GW15" s="219">
        <f>GS15+GW14</f>
        <v>385</v>
      </c>
      <c r="GX15" s="220"/>
      <c r="GY15" s="219">
        <f t="shared" ref="GY15" si="191">GW15+GY14</f>
        <v>386</v>
      </c>
      <c r="GZ15" s="220"/>
      <c r="HA15" s="219">
        <f t="shared" ref="HA15" si="192">GY15+HA14</f>
        <v>387</v>
      </c>
      <c r="HB15" s="220"/>
      <c r="HC15" s="219">
        <f t="shared" ref="HC15" si="193">HA15+HC14</f>
        <v>388</v>
      </c>
      <c r="HD15" s="220"/>
      <c r="HE15" s="219">
        <f t="shared" ref="HE15" si="194">HC15+HE14</f>
        <v>389</v>
      </c>
      <c r="HF15" s="220"/>
      <c r="HG15" s="219">
        <f t="shared" ref="HG15" si="195">HE15+HG14</f>
        <v>391</v>
      </c>
      <c r="HH15" s="220"/>
      <c r="HI15" s="219">
        <f t="shared" ref="HI15" si="196">HG15+HI14</f>
        <v>392</v>
      </c>
      <c r="HJ15" s="220"/>
      <c r="HK15" s="219">
        <f t="shared" ref="HK15" si="197">HI15+HK14</f>
        <v>393</v>
      </c>
      <c r="HL15" s="220"/>
      <c r="HM15" s="187"/>
      <c r="HN15" s="101"/>
      <c r="HO15" s="226">
        <f>HK15</f>
        <v>393</v>
      </c>
      <c r="HP15" s="216"/>
      <c r="HQ15" s="4"/>
      <c r="HT15" t="s">
        <v>38</v>
      </c>
      <c r="HU15">
        <f>19.1/1000</f>
        <v>1.9100000000000002E-2</v>
      </c>
      <c r="HV15">
        <f>19.39/1000</f>
        <v>1.9390000000000001E-2</v>
      </c>
      <c r="HW15">
        <f>19.68/1000</f>
        <v>1.968E-2</v>
      </c>
      <c r="HX15">
        <f>19.97/1000</f>
        <v>1.9969999999999998E-2</v>
      </c>
      <c r="HY15">
        <f>20.27/1000</f>
        <v>2.027E-2</v>
      </c>
      <c r="HZ15">
        <f>20.58/1000</f>
        <v>2.0579999999999998E-2</v>
      </c>
      <c r="IA15">
        <f t="shared" si="0"/>
        <v>2.0888699999999996E-2</v>
      </c>
      <c r="IB15">
        <f t="shared" si="0"/>
        <v>2.1202030499999993E-2</v>
      </c>
    </row>
    <row r="16" spans="1:236">
      <c r="D16" s="50">
        <f>D15+V14/2</f>
        <v>21.5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"/>
      <c r="AF16" s="5"/>
      <c r="AG16" s="5"/>
      <c r="AH16" s="76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0">
        <f>V14/2+AV14+BV14+CV14/2</f>
        <v>137</v>
      </c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70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0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0">
        <f>CV14/2+DV14+EV14+FV14/2</f>
        <v>199</v>
      </c>
      <c r="CW16" s="5"/>
      <c r="CX16" s="5"/>
      <c r="CY16" s="5"/>
      <c r="CZ16" s="76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0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0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0">
        <f>FV14/2+GV14</f>
        <v>37.5</v>
      </c>
      <c r="FW16" s="5"/>
      <c r="FX16" s="5"/>
      <c r="FY16" s="5"/>
      <c r="FZ16" s="5"/>
      <c r="GA16" s="5"/>
      <c r="GB16" s="76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0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0"/>
    </row>
    <row r="17" spans="1:238" ht="30">
      <c r="B17" s="6" t="s">
        <v>6</v>
      </c>
      <c r="C17" s="6"/>
      <c r="D17" s="50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129"/>
      <c r="AF17" s="129"/>
      <c r="AG17" s="129"/>
      <c r="AH17" s="76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0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70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0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 t="s">
        <v>132</v>
      </c>
      <c r="CV17" s="50"/>
      <c r="CW17" s="5"/>
      <c r="CX17" s="5"/>
      <c r="CY17" s="5"/>
      <c r="CZ17" s="76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0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0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0"/>
      <c r="FW17" s="5"/>
      <c r="FX17" s="5"/>
      <c r="FY17" s="5"/>
      <c r="FZ17" s="5"/>
      <c r="GA17" s="5"/>
      <c r="GB17" s="76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0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0"/>
    </row>
    <row r="18" spans="1:238">
      <c r="D18" s="50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"/>
      <c r="AF18" s="5"/>
      <c r="AG18" s="5"/>
      <c r="AH18" s="76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0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70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0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0"/>
      <c r="CW18" s="5"/>
      <c r="CX18" s="5"/>
      <c r="CY18" s="5"/>
      <c r="CZ18" s="76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0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0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0"/>
      <c r="FW18" s="5"/>
      <c r="FX18" s="5"/>
      <c r="FY18" s="5"/>
      <c r="FZ18" s="5"/>
      <c r="GA18" s="5"/>
      <c r="GB18" s="76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0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0"/>
    </row>
    <row r="19" spans="1:238" ht="45" customHeight="1">
      <c r="B19" s="12"/>
      <c r="C19" s="12"/>
      <c r="D19" s="102">
        <v>2016</v>
      </c>
      <c r="E19" s="224">
        <v>42491</v>
      </c>
      <c r="F19" s="225"/>
      <c r="G19" s="224">
        <v>42522</v>
      </c>
      <c r="H19" s="225"/>
      <c r="I19" s="224">
        <v>42552</v>
      </c>
      <c r="J19" s="225"/>
      <c r="K19" s="224">
        <v>42583</v>
      </c>
      <c r="L19" s="225"/>
      <c r="M19" s="224">
        <v>42614</v>
      </c>
      <c r="N19" s="225"/>
      <c r="O19" s="224">
        <v>42644</v>
      </c>
      <c r="P19" s="225"/>
      <c r="Q19" s="224">
        <v>42675</v>
      </c>
      <c r="R19" s="225"/>
      <c r="S19" s="224">
        <v>42705</v>
      </c>
      <c r="T19" s="225"/>
      <c r="U19" s="107"/>
      <c r="V19" s="102">
        <v>2017</v>
      </c>
      <c r="W19" s="224">
        <v>42736</v>
      </c>
      <c r="X19" s="225"/>
      <c r="Y19" s="224">
        <v>42767</v>
      </c>
      <c r="Z19" s="225"/>
      <c r="AA19" s="224">
        <v>42795</v>
      </c>
      <c r="AB19" s="225"/>
      <c r="AC19" s="224">
        <v>42826</v>
      </c>
      <c r="AD19" s="225"/>
      <c r="AE19" s="224">
        <v>42856</v>
      </c>
      <c r="AF19" s="225"/>
      <c r="AG19" s="224">
        <v>42887</v>
      </c>
      <c r="AH19" s="225"/>
      <c r="AI19" s="224">
        <v>42917</v>
      </c>
      <c r="AJ19" s="225"/>
      <c r="AK19" s="224">
        <v>42948</v>
      </c>
      <c r="AL19" s="225"/>
      <c r="AM19" s="224">
        <v>42979</v>
      </c>
      <c r="AN19" s="225"/>
      <c r="AO19" s="224">
        <v>43009</v>
      </c>
      <c r="AP19" s="225"/>
      <c r="AQ19" s="224">
        <v>43040</v>
      </c>
      <c r="AR19" s="225"/>
      <c r="AS19" s="224">
        <v>43070</v>
      </c>
      <c r="AT19" s="225"/>
      <c r="AU19" s="107"/>
      <c r="AV19" s="102">
        <v>2018</v>
      </c>
      <c r="AW19" s="224">
        <v>43101</v>
      </c>
      <c r="AX19" s="225"/>
      <c r="AY19" s="224">
        <v>43132</v>
      </c>
      <c r="AZ19" s="225"/>
      <c r="BA19" s="224">
        <v>43160</v>
      </c>
      <c r="BB19" s="225"/>
      <c r="BC19" s="224">
        <v>43191</v>
      </c>
      <c r="BD19" s="225"/>
      <c r="BE19" s="224">
        <v>43221</v>
      </c>
      <c r="BF19" s="225"/>
      <c r="BG19" s="224">
        <v>43252</v>
      </c>
      <c r="BH19" s="225"/>
      <c r="BI19" s="224">
        <v>43282</v>
      </c>
      <c r="BJ19" s="225"/>
      <c r="BK19" s="224">
        <v>43313</v>
      </c>
      <c r="BL19" s="225"/>
      <c r="BM19" s="224">
        <v>43344</v>
      </c>
      <c r="BN19" s="225"/>
      <c r="BO19" s="224">
        <v>43374</v>
      </c>
      <c r="BP19" s="225"/>
      <c r="BQ19" s="224">
        <v>43405</v>
      </c>
      <c r="BR19" s="225"/>
      <c r="BS19" s="224">
        <v>43435</v>
      </c>
      <c r="BT19" s="225"/>
      <c r="BU19" s="107"/>
      <c r="BV19" s="102">
        <v>2019</v>
      </c>
      <c r="BW19" s="224">
        <v>43466</v>
      </c>
      <c r="BX19" s="225"/>
      <c r="BY19" s="224">
        <v>43497</v>
      </c>
      <c r="BZ19" s="225"/>
      <c r="CA19" s="224">
        <v>43525</v>
      </c>
      <c r="CB19" s="225"/>
      <c r="CC19" s="224">
        <v>43556</v>
      </c>
      <c r="CD19" s="225"/>
      <c r="CE19" s="224">
        <v>43586</v>
      </c>
      <c r="CF19" s="225"/>
      <c r="CG19" s="224">
        <v>43617</v>
      </c>
      <c r="CH19" s="225"/>
      <c r="CI19" s="224">
        <v>43647</v>
      </c>
      <c r="CJ19" s="225"/>
      <c r="CK19" s="224">
        <v>43678</v>
      </c>
      <c r="CL19" s="225"/>
      <c r="CM19" s="224">
        <v>43709</v>
      </c>
      <c r="CN19" s="225"/>
      <c r="CO19" s="224">
        <v>43739</v>
      </c>
      <c r="CP19" s="225"/>
      <c r="CQ19" s="224">
        <v>43770</v>
      </c>
      <c r="CR19" s="225"/>
      <c r="CS19" s="224">
        <v>43800</v>
      </c>
      <c r="CT19" s="225"/>
      <c r="CU19" s="107"/>
      <c r="CV19" s="102">
        <v>2020</v>
      </c>
      <c r="CW19" s="224">
        <v>43831</v>
      </c>
      <c r="CX19" s="225"/>
      <c r="CY19" s="224">
        <v>43862</v>
      </c>
      <c r="CZ19" s="225"/>
      <c r="DA19" s="224">
        <v>43891</v>
      </c>
      <c r="DB19" s="225"/>
      <c r="DC19" s="224">
        <v>43922</v>
      </c>
      <c r="DD19" s="225"/>
      <c r="DE19" s="224">
        <v>43952</v>
      </c>
      <c r="DF19" s="225"/>
      <c r="DG19" s="224">
        <v>43983</v>
      </c>
      <c r="DH19" s="225"/>
      <c r="DI19" s="224">
        <v>44013</v>
      </c>
      <c r="DJ19" s="225"/>
      <c r="DK19" s="224">
        <v>44044</v>
      </c>
      <c r="DL19" s="225"/>
      <c r="DM19" s="224">
        <v>44075</v>
      </c>
      <c r="DN19" s="225"/>
      <c r="DO19" s="224">
        <v>44105</v>
      </c>
      <c r="DP19" s="225"/>
      <c r="DQ19" s="224">
        <v>44136</v>
      </c>
      <c r="DR19" s="225"/>
      <c r="DS19" s="224">
        <v>44166</v>
      </c>
      <c r="DT19" s="225"/>
      <c r="DU19" s="107"/>
      <c r="DV19" s="102">
        <v>2021</v>
      </c>
      <c r="DW19" s="224">
        <v>44197</v>
      </c>
      <c r="DX19" s="225"/>
      <c r="DY19" s="224">
        <v>44228</v>
      </c>
      <c r="DZ19" s="225"/>
      <c r="EA19" s="224">
        <v>44256</v>
      </c>
      <c r="EB19" s="225"/>
      <c r="EC19" s="224">
        <v>44287</v>
      </c>
      <c r="ED19" s="225"/>
      <c r="EE19" s="224">
        <v>44317</v>
      </c>
      <c r="EF19" s="225"/>
      <c r="EG19" s="224">
        <v>44348</v>
      </c>
      <c r="EH19" s="225"/>
      <c r="EI19" s="224">
        <v>44378</v>
      </c>
      <c r="EJ19" s="225"/>
      <c r="EK19" s="224">
        <v>44409</v>
      </c>
      <c r="EL19" s="225"/>
      <c r="EM19" s="224">
        <v>44440</v>
      </c>
      <c r="EN19" s="225"/>
      <c r="EO19" s="224">
        <v>44470</v>
      </c>
      <c r="EP19" s="225"/>
      <c r="EQ19" s="224">
        <v>44501</v>
      </c>
      <c r="ER19" s="225"/>
      <c r="ES19" s="224">
        <v>44531</v>
      </c>
      <c r="ET19" s="225"/>
      <c r="EU19" s="107"/>
      <c r="EV19" s="102">
        <v>2022</v>
      </c>
      <c r="EW19" s="224">
        <v>44562</v>
      </c>
      <c r="EX19" s="225"/>
      <c r="EY19" s="224">
        <v>44593</v>
      </c>
      <c r="EZ19" s="225"/>
      <c r="FA19" s="224">
        <v>44621</v>
      </c>
      <c r="FB19" s="225"/>
      <c r="FC19" s="224">
        <v>44652</v>
      </c>
      <c r="FD19" s="225"/>
      <c r="FE19" s="224">
        <v>44682</v>
      </c>
      <c r="FF19" s="225"/>
      <c r="FG19" s="224">
        <v>44713</v>
      </c>
      <c r="FH19" s="225"/>
      <c r="FI19" s="224">
        <v>44743</v>
      </c>
      <c r="FJ19" s="225"/>
      <c r="FK19" s="224">
        <v>44774</v>
      </c>
      <c r="FL19" s="225"/>
      <c r="FM19" s="224">
        <v>44805</v>
      </c>
      <c r="FN19" s="225"/>
      <c r="FO19" s="224">
        <v>44835</v>
      </c>
      <c r="FP19" s="225"/>
      <c r="FQ19" s="224">
        <v>44866</v>
      </c>
      <c r="FR19" s="225"/>
      <c r="FS19" s="224">
        <v>44896</v>
      </c>
      <c r="FT19" s="225"/>
      <c r="FU19" s="107"/>
      <c r="FV19" s="102">
        <v>2023</v>
      </c>
      <c r="FW19" s="224">
        <v>44927</v>
      </c>
      <c r="FX19" s="225"/>
      <c r="FY19" s="224">
        <v>44958</v>
      </c>
      <c r="FZ19" s="225"/>
      <c r="GA19" s="224">
        <v>44986</v>
      </c>
      <c r="GB19" s="225"/>
      <c r="GC19" s="224">
        <v>45017</v>
      </c>
      <c r="GD19" s="225"/>
      <c r="GE19" s="224">
        <v>45047</v>
      </c>
      <c r="GF19" s="225"/>
      <c r="GG19" s="224">
        <v>45078</v>
      </c>
      <c r="GH19" s="225"/>
      <c r="GI19" s="224">
        <v>45108</v>
      </c>
      <c r="GJ19" s="225"/>
      <c r="GK19" s="224">
        <v>45139</v>
      </c>
      <c r="GL19" s="225"/>
      <c r="GM19" s="224">
        <v>45170</v>
      </c>
      <c r="GN19" s="225"/>
      <c r="GO19" s="224">
        <v>45200</v>
      </c>
      <c r="GP19" s="225"/>
      <c r="GQ19" s="224">
        <v>45231</v>
      </c>
      <c r="GR19" s="225"/>
      <c r="GS19" s="224">
        <v>45261</v>
      </c>
      <c r="GT19" s="225"/>
      <c r="GU19" s="107"/>
      <c r="GV19" s="102">
        <v>2024</v>
      </c>
      <c r="GW19" s="224">
        <v>45292</v>
      </c>
      <c r="GX19" s="225"/>
      <c r="GY19" s="224">
        <v>45323</v>
      </c>
      <c r="GZ19" s="225"/>
      <c r="HA19" s="224">
        <v>45352</v>
      </c>
      <c r="HB19" s="225"/>
      <c r="HC19" s="224">
        <v>45383</v>
      </c>
      <c r="HD19" s="225"/>
      <c r="HE19" s="224">
        <v>45413</v>
      </c>
      <c r="HF19" s="225"/>
      <c r="HG19" s="224">
        <v>45444</v>
      </c>
      <c r="HH19" s="225"/>
      <c r="HI19" s="224">
        <v>45474</v>
      </c>
      <c r="HJ19" s="225"/>
      <c r="HK19" s="224">
        <v>45505</v>
      </c>
      <c r="HL19" s="225"/>
      <c r="HM19" s="107"/>
      <c r="HN19" s="59" t="s">
        <v>121</v>
      </c>
      <c r="HO19" s="13" t="s">
        <v>1</v>
      </c>
      <c r="HP19" s="13" t="s">
        <v>2</v>
      </c>
      <c r="HQ19" s="13" t="s">
        <v>131</v>
      </c>
      <c r="HU19" t="s">
        <v>31</v>
      </c>
    </row>
    <row r="20" spans="1:238" ht="30">
      <c r="B20" s="13" t="s">
        <v>0</v>
      </c>
      <c r="C20" s="13" t="s">
        <v>23</v>
      </c>
      <c r="D20" s="102" t="s">
        <v>125</v>
      </c>
      <c r="E20" s="59" t="s">
        <v>3</v>
      </c>
      <c r="F20" s="64" t="s">
        <v>4</v>
      </c>
      <c r="G20" s="59" t="s">
        <v>3</v>
      </c>
      <c r="H20" s="64" t="s">
        <v>4</v>
      </c>
      <c r="I20" s="59" t="s">
        <v>3</v>
      </c>
      <c r="J20" s="64" t="s">
        <v>4</v>
      </c>
      <c r="K20" s="59" t="s">
        <v>3</v>
      </c>
      <c r="L20" s="64" t="s">
        <v>4</v>
      </c>
      <c r="M20" s="59" t="s">
        <v>3</v>
      </c>
      <c r="N20" s="64" t="s">
        <v>4</v>
      </c>
      <c r="O20" s="59" t="s">
        <v>3</v>
      </c>
      <c r="P20" s="64" t="s">
        <v>4</v>
      </c>
      <c r="Q20" s="59" t="s">
        <v>3</v>
      </c>
      <c r="R20" s="64" t="s">
        <v>4</v>
      </c>
      <c r="S20" s="59" t="s">
        <v>3</v>
      </c>
      <c r="T20" s="64" t="s">
        <v>4</v>
      </c>
      <c r="U20" s="64" t="s">
        <v>126</v>
      </c>
      <c r="V20" s="102"/>
      <c r="W20" s="59" t="s">
        <v>3</v>
      </c>
      <c r="X20" s="64" t="s">
        <v>4</v>
      </c>
      <c r="Y20" s="59" t="s">
        <v>3</v>
      </c>
      <c r="Z20" s="64" t="s">
        <v>4</v>
      </c>
      <c r="AA20" s="59" t="s">
        <v>3</v>
      </c>
      <c r="AB20" s="64" t="s">
        <v>4</v>
      </c>
      <c r="AC20" s="59" t="s">
        <v>3</v>
      </c>
      <c r="AD20" s="64" t="s">
        <v>4</v>
      </c>
      <c r="AE20" s="13" t="s">
        <v>3</v>
      </c>
      <c r="AF20" s="13" t="s">
        <v>4</v>
      </c>
      <c r="AG20" s="13" t="s">
        <v>3</v>
      </c>
      <c r="AH20" s="71" t="s">
        <v>4</v>
      </c>
      <c r="AI20" s="65" t="s">
        <v>3</v>
      </c>
      <c r="AJ20" s="13" t="s">
        <v>4</v>
      </c>
      <c r="AK20" s="13" t="s">
        <v>3</v>
      </c>
      <c r="AL20" s="13" t="s">
        <v>4</v>
      </c>
      <c r="AM20" s="13" t="s">
        <v>3</v>
      </c>
      <c r="AN20" s="13" t="s">
        <v>4</v>
      </c>
      <c r="AO20" s="13" t="s">
        <v>3</v>
      </c>
      <c r="AP20" s="13" t="s">
        <v>4</v>
      </c>
      <c r="AQ20" s="13" t="s">
        <v>3</v>
      </c>
      <c r="AR20" s="13" t="s">
        <v>4</v>
      </c>
      <c r="AS20" s="13" t="s">
        <v>3</v>
      </c>
      <c r="AT20" s="13" t="s">
        <v>4</v>
      </c>
      <c r="AU20" s="108"/>
      <c r="AV20" s="102"/>
      <c r="AW20" s="13" t="s">
        <v>3</v>
      </c>
      <c r="AX20" s="13" t="s">
        <v>4</v>
      </c>
      <c r="AY20" s="13" t="s">
        <v>3</v>
      </c>
      <c r="AZ20" s="13" t="s">
        <v>4</v>
      </c>
      <c r="BA20" s="13" t="s">
        <v>3</v>
      </c>
      <c r="BB20" s="13" t="s">
        <v>4</v>
      </c>
      <c r="BC20" s="13" t="s">
        <v>3</v>
      </c>
      <c r="BD20" s="13" t="s">
        <v>4</v>
      </c>
      <c r="BE20" s="13" t="s">
        <v>3</v>
      </c>
      <c r="BF20" s="13" t="s">
        <v>4</v>
      </c>
      <c r="BG20" s="13" t="s">
        <v>3</v>
      </c>
      <c r="BH20" s="13" t="s">
        <v>4</v>
      </c>
      <c r="BI20" s="65" t="s">
        <v>3</v>
      </c>
      <c r="BJ20" s="13" t="s">
        <v>4</v>
      </c>
      <c r="BK20" s="13" t="s">
        <v>3</v>
      </c>
      <c r="BL20" s="13" t="s">
        <v>4</v>
      </c>
      <c r="BM20" s="13" t="s">
        <v>3</v>
      </c>
      <c r="BN20" s="13" t="s">
        <v>4</v>
      </c>
      <c r="BO20" s="13" t="s">
        <v>3</v>
      </c>
      <c r="BP20" s="13" t="s">
        <v>4</v>
      </c>
      <c r="BQ20" s="13" t="s">
        <v>3</v>
      </c>
      <c r="BR20" s="13" t="s">
        <v>4</v>
      </c>
      <c r="BS20" s="13" t="s">
        <v>3</v>
      </c>
      <c r="BT20" s="13" t="s">
        <v>4</v>
      </c>
      <c r="BU20" s="108"/>
      <c r="BV20" s="102"/>
      <c r="BW20" s="13" t="s">
        <v>3</v>
      </c>
      <c r="BX20" s="13" t="s">
        <v>4</v>
      </c>
      <c r="BY20" s="13" t="s">
        <v>3</v>
      </c>
      <c r="BZ20" s="13" t="s">
        <v>4</v>
      </c>
      <c r="CA20" s="13" t="s">
        <v>3</v>
      </c>
      <c r="CB20" s="13" t="s">
        <v>4</v>
      </c>
      <c r="CC20" s="13" t="s">
        <v>3</v>
      </c>
      <c r="CD20" s="13" t="s">
        <v>4</v>
      </c>
      <c r="CE20" s="13" t="s">
        <v>3</v>
      </c>
      <c r="CF20" s="13" t="s">
        <v>4</v>
      </c>
      <c r="CG20" s="13" t="s">
        <v>3</v>
      </c>
      <c r="CH20" s="13" t="s">
        <v>4</v>
      </c>
      <c r="CI20" s="13" t="s">
        <v>3</v>
      </c>
      <c r="CJ20" s="13" t="s">
        <v>4</v>
      </c>
      <c r="CK20" s="13" t="s">
        <v>3</v>
      </c>
      <c r="CL20" s="13" t="s">
        <v>4</v>
      </c>
      <c r="CM20" s="13" t="s">
        <v>3</v>
      </c>
      <c r="CN20" s="13" t="s">
        <v>4</v>
      </c>
      <c r="CO20" s="13" t="s">
        <v>3</v>
      </c>
      <c r="CP20" s="13" t="s">
        <v>4</v>
      </c>
      <c r="CQ20" s="13" t="s">
        <v>3</v>
      </c>
      <c r="CR20" s="13" t="s">
        <v>4</v>
      </c>
      <c r="CS20" s="13" t="s">
        <v>3</v>
      </c>
      <c r="CT20" s="13" t="s">
        <v>4</v>
      </c>
      <c r="CU20" s="108"/>
      <c r="CV20" s="102"/>
      <c r="CW20" s="13" t="s">
        <v>3</v>
      </c>
      <c r="CX20" s="13" t="s">
        <v>4</v>
      </c>
      <c r="CY20" s="13" t="s">
        <v>3</v>
      </c>
      <c r="CZ20" s="71" t="s">
        <v>4</v>
      </c>
      <c r="DA20" s="65" t="s">
        <v>3</v>
      </c>
      <c r="DB20" s="13" t="s">
        <v>4</v>
      </c>
      <c r="DC20" s="13" t="s">
        <v>3</v>
      </c>
      <c r="DD20" s="13" t="s">
        <v>4</v>
      </c>
      <c r="DE20" s="13" t="s">
        <v>3</v>
      </c>
      <c r="DF20" s="13" t="s">
        <v>4</v>
      </c>
      <c r="DG20" s="13" t="s">
        <v>3</v>
      </c>
      <c r="DH20" s="13" t="s">
        <v>4</v>
      </c>
      <c r="DI20" s="13" t="s">
        <v>3</v>
      </c>
      <c r="DJ20" s="13" t="s">
        <v>4</v>
      </c>
      <c r="DK20" s="13" t="s">
        <v>3</v>
      </c>
      <c r="DL20" s="13" t="s">
        <v>4</v>
      </c>
      <c r="DM20" s="13" t="s">
        <v>3</v>
      </c>
      <c r="DN20" s="13" t="s">
        <v>4</v>
      </c>
      <c r="DO20" s="13" t="s">
        <v>3</v>
      </c>
      <c r="DP20" s="13" t="s">
        <v>4</v>
      </c>
      <c r="DQ20" s="13" t="s">
        <v>3</v>
      </c>
      <c r="DR20" s="13" t="s">
        <v>4</v>
      </c>
      <c r="DS20" s="13" t="s">
        <v>3</v>
      </c>
      <c r="DT20" s="13" t="s">
        <v>4</v>
      </c>
      <c r="DU20" s="108"/>
      <c r="DV20" s="102"/>
      <c r="DW20" s="13" t="s">
        <v>3</v>
      </c>
      <c r="DX20" s="13" t="s">
        <v>4</v>
      </c>
      <c r="DY20" s="13" t="s">
        <v>3</v>
      </c>
      <c r="DZ20" s="13" t="s">
        <v>4</v>
      </c>
      <c r="EA20" s="13" t="s">
        <v>3</v>
      </c>
      <c r="EB20" s="13" t="s">
        <v>4</v>
      </c>
      <c r="EC20" s="13" t="s">
        <v>3</v>
      </c>
      <c r="ED20" s="13" t="s">
        <v>4</v>
      </c>
      <c r="EE20" s="13" t="s">
        <v>3</v>
      </c>
      <c r="EF20" s="13" t="s">
        <v>4</v>
      </c>
      <c r="EG20" s="13" t="s">
        <v>3</v>
      </c>
      <c r="EH20" s="13" t="s">
        <v>4</v>
      </c>
      <c r="EI20" s="13" t="s">
        <v>3</v>
      </c>
      <c r="EJ20" s="13" t="s">
        <v>4</v>
      </c>
      <c r="EK20" s="13" t="s">
        <v>3</v>
      </c>
      <c r="EL20" s="13" t="s">
        <v>4</v>
      </c>
      <c r="EM20" s="13" t="s">
        <v>3</v>
      </c>
      <c r="EN20" s="13" t="s">
        <v>4</v>
      </c>
      <c r="EO20" s="13" t="s">
        <v>3</v>
      </c>
      <c r="EP20" s="13" t="s">
        <v>4</v>
      </c>
      <c r="EQ20" s="13" t="s">
        <v>3</v>
      </c>
      <c r="ER20" s="13" t="s">
        <v>4</v>
      </c>
      <c r="ES20" s="13" t="s">
        <v>3</v>
      </c>
      <c r="ET20" s="13" t="s">
        <v>4</v>
      </c>
      <c r="EU20" s="108"/>
      <c r="EV20" s="102"/>
      <c r="EW20" s="13" t="s">
        <v>3</v>
      </c>
      <c r="EX20" s="13" t="s">
        <v>4</v>
      </c>
      <c r="EY20" s="13" t="s">
        <v>3</v>
      </c>
      <c r="EZ20" s="13" t="s">
        <v>4</v>
      </c>
      <c r="FA20" s="13" t="s">
        <v>3</v>
      </c>
      <c r="FB20" s="13" t="s">
        <v>4</v>
      </c>
      <c r="FC20" s="13" t="s">
        <v>3</v>
      </c>
      <c r="FD20" s="13" t="s">
        <v>4</v>
      </c>
      <c r="FE20" s="13" t="s">
        <v>3</v>
      </c>
      <c r="FF20" s="13" t="s">
        <v>4</v>
      </c>
      <c r="FG20" s="13" t="s">
        <v>3</v>
      </c>
      <c r="FH20" s="13" t="s">
        <v>4</v>
      </c>
      <c r="FI20" s="13" t="s">
        <v>3</v>
      </c>
      <c r="FJ20" s="13" t="s">
        <v>4</v>
      </c>
      <c r="FK20" s="13" t="s">
        <v>3</v>
      </c>
      <c r="FL20" s="13" t="s">
        <v>4</v>
      </c>
      <c r="FM20" s="13" t="s">
        <v>3</v>
      </c>
      <c r="FN20" s="13" t="s">
        <v>4</v>
      </c>
      <c r="FO20" s="13" t="s">
        <v>3</v>
      </c>
      <c r="FP20" s="13" t="s">
        <v>4</v>
      </c>
      <c r="FQ20" s="13" t="s">
        <v>3</v>
      </c>
      <c r="FR20" s="13" t="s">
        <v>4</v>
      </c>
      <c r="FS20" s="13" t="s">
        <v>3</v>
      </c>
      <c r="FT20" s="13" t="s">
        <v>4</v>
      </c>
      <c r="FU20" s="108"/>
      <c r="FV20" s="102"/>
      <c r="FW20" s="13" t="s">
        <v>3</v>
      </c>
      <c r="FX20" s="13" t="s">
        <v>4</v>
      </c>
      <c r="FY20" s="13" t="s">
        <v>3</v>
      </c>
      <c r="FZ20" s="13" t="s">
        <v>4</v>
      </c>
      <c r="GA20" s="13" t="s">
        <v>3</v>
      </c>
      <c r="GB20" s="71" t="s">
        <v>4</v>
      </c>
      <c r="GC20" s="65" t="s">
        <v>3</v>
      </c>
      <c r="GD20" s="13" t="s">
        <v>4</v>
      </c>
      <c r="GE20" s="13" t="s">
        <v>3</v>
      </c>
      <c r="GF20" s="13" t="s">
        <v>4</v>
      </c>
      <c r="GG20" s="13" t="s">
        <v>3</v>
      </c>
      <c r="GH20" s="13" t="s">
        <v>4</v>
      </c>
      <c r="GI20" s="13" t="s">
        <v>3</v>
      </c>
      <c r="GJ20" s="13" t="s">
        <v>4</v>
      </c>
      <c r="GK20" s="13" t="s">
        <v>3</v>
      </c>
      <c r="GL20" s="13" t="s">
        <v>4</v>
      </c>
      <c r="GM20" s="13" t="s">
        <v>3</v>
      </c>
      <c r="GN20" s="13" t="s">
        <v>4</v>
      </c>
      <c r="GO20" s="13" t="s">
        <v>3</v>
      </c>
      <c r="GP20" s="13" t="s">
        <v>4</v>
      </c>
      <c r="GQ20" s="13" t="s">
        <v>3</v>
      </c>
      <c r="GR20" s="13" t="s">
        <v>4</v>
      </c>
      <c r="GS20" s="13" t="s">
        <v>3</v>
      </c>
      <c r="GT20" s="13" t="s">
        <v>4</v>
      </c>
      <c r="GU20" s="108"/>
      <c r="GV20" s="102"/>
      <c r="GW20" s="13" t="s">
        <v>3</v>
      </c>
      <c r="GX20" s="13" t="s">
        <v>4</v>
      </c>
      <c r="GY20" s="13" t="s">
        <v>3</v>
      </c>
      <c r="GZ20" s="13" t="s">
        <v>4</v>
      </c>
      <c r="HA20" s="13" t="s">
        <v>3</v>
      </c>
      <c r="HB20" s="13" t="s">
        <v>4</v>
      </c>
      <c r="HC20" s="13" t="s">
        <v>3</v>
      </c>
      <c r="HD20" s="13" t="s">
        <v>4</v>
      </c>
      <c r="HE20" s="13" t="s">
        <v>3</v>
      </c>
      <c r="HF20" s="13" t="s">
        <v>4</v>
      </c>
      <c r="HG20" s="13" t="s">
        <v>3</v>
      </c>
      <c r="HH20" s="13" t="s">
        <v>4</v>
      </c>
      <c r="HI20" s="13" t="s">
        <v>3</v>
      </c>
      <c r="HJ20" s="13" t="s">
        <v>4</v>
      </c>
      <c r="HK20" s="13" t="s">
        <v>3</v>
      </c>
      <c r="HL20" s="13" t="s">
        <v>4</v>
      </c>
      <c r="HM20" s="108"/>
      <c r="HN20" s="102"/>
      <c r="HO20" s="13"/>
      <c r="HP20" s="13"/>
      <c r="HQ20" s="12"/>
      <c r="HU20" t="s">
        <v>48</v>
      </c>
      <c r="HV20" t="s">
        <v>24</v>
      </c>
      <c r="HW20" s="46" t="s">
        <v>25</v>
      </c>
      <c r="HX20" s="46" t="s">
        <v>26</v>
      </c>
      <c r="HY20" s="46" t="s">
        <v>27</v>
      </c>
      <c r="HZ20" s="46" t="s">
        <v>28</v>
      </c>
      <c r="IA20" s="46" t="s">
        <v>29</v>
      </c>
    </row>
    <row r="21" spans="1:238" s="23" customFormat="1">
      <c r="A21" s="30" t="s">
        <v>17</v>
      </c>
      <c r="B21" s="52" t="s">
        <v>43</v>
      </c>
      <c r="C21" s="52">
        <v>742</v>
      </c>
      <c r="D21" s="53"/>
      <c r="E21" s="53">
        <f>SUM(E22,E24)</f>
        <v>0</v>
      </c>
      <c r="F21" s="53">
        <f t="shared" ref="F21:AD21" si="198">SUM(F22,F24)</f>
        <v>0</v>
      </c>
      <c r="G21" s="53">
        <f t="shared" si="198"/>
        <v>0</v>
      </c>
      <c r="H21" s="53">
        <f t="shared" si="198"/>
        <v>0</v>
      </c>
      <c r="I21" s="53">
        <f t="shared" si="198"/>
        <v>0</v>
      </c>
      <c r="J21" s="53">
        <f t="shared" si="198"/>
        <v>0</v>
      </c>
      <c r="K21" s="53">
        <f t="shared" si="198"/>
        <v>198.87</v>
      </c>
      <c r="L21" s="53">
        <f t="shared" si="198"/>
        <v>6.7165027999999998</v>
      </c>
      <c r="M21" s="53">
        <f t="shared" si="198"/>
        <v>265.16000000000003</v>
      </c>
      <c r="N21" s="53">
        <f t="shared" si="198"/>
        <v>8.6123967999999991</v>
      </c>
      <c r="O21" s="53">
        <f t="shared" si="198"/>
        <v>165.58</v>
      </c>
      <c r="P21" s="53">
        <f t="shared" si="198"/>
        <v>5.7644088</v>
      </c>
      <c r="Q21" s="53">
        <f t="shared" si="198"/>
        <v>165.58</v>
      </c>
      <c r="R21" s="53">
        <f t="shared" si="198"/>
        <v>5.7644088</v>
      </c>
      <c r="S21" s="53">
        <f t="shared" si="198"/>
        <v>165.58</v>
      </c>
      <c r="T21" s="53">
        <f t="shared" si="198"/>
        <v>5.7644088</v>
      </c>
      <c r="U21" s="53"/>
      <c r="V21" s="53"/>
      <c r="W21" s="53">
        <f t="shared" si="198"/>
        <v>165.58</v>
      </c>
      <c r="X21" s="53">
        <f t="shared" si="198"/>
        <v>5.7644088</v>
      </c>
      <c r="Y21" s="53">
        <f t="shared" si="198"/>
        <v>202.58</v>
      </c>
      <c r="Z21" s="53">
        <f t="shared" si="198"/>
        <v>6.8226087999999994</v>
      </c>
      <c r="AA21" s="53">
        <f t="shared" si="198"/>
        <v>202.58</v>
      </c>
      <c r="AB21" s="53">
        <f t="shared" si="198"/>
        <v>6.8226087999999994</v>
      </c>
      <c r="AC21" s="53">
        <f t="shared" si="198"/>
        <v>202.58</v>
      </c>
      <c r="AD21" s="53">
        <f t="shared" si="198"/>
        <v>2.01058</v>
      </c>
      <c r="AE21" s="36">
        <f>SUM(AE22:AE24)</f>
        <v>202.88</v>
      </c>
      <c r="AF21" s="34">
        <f t="shared" ref="AF21:AT21" si="199">SUM(AF22:AF24)</f>
        <v>6.8311887999999996</v>
      </c>
      <c r="AG21" s="31">
        <f t="shared" si="199"/>
        <v>202.58</v>
      </c>
      <c r="AH21" s="72">
        <f t="shared" si="199"/>
        <v>6.8226087999999994</v>
      </c>
      <c r="AI21" s="66">
        <f t="shared" si="199"/>
        <v>202.58</v>
      </c>
      <c r="AJ21" s="34">
        <f t="shared" si="199"/>
        <v>6.8226087999999994</v>
      </c>
      <c r="AK21" s="31">
        <f t="shared" si="199"/>
        <v>202.58</v>
      </c>
      <c r="AL21" s="31">
        <f t="shared" si="199"/>
        <v>6.8226087999999994</v>
      </c>
      <c r="AM21" s="31">
        <f t="shared" si="199"/>
        <v>292.12</v>
      </c>
      <c r="AN21" s="31">
        <f t="shared" si="199"/>
        <v>8.6251359999999995</v>
      </c>
      <c r="AO21" s="31">
        <f t="shared" si="199"/>
        <v>331.6</v>
      </c>
      <c r="AP21" s="31">
        <f t="shared" si="199"/>
        <v>8.6251359999999995</v>
      </c>
      <c r="AQ21" s="31">
        <f t="shared" si="199"/>
        <v>331.6</v>
      </c>
      <c r="AR21" s="31">
        <f t="shared" si="199"/>
        <v>8.6251359999999995</v>
      </c>
      <c r="AS21" s="31">
        <f t="shared" si="199"/>
        <v>331.6</v>
      </c>
      <c r="AT21" s="31">
        <f t="shared" si="199"/>
        <v>8.6251359999999995</v>
      </c>
      <c r="AU21" s="31"/>
      <c r="AV21" s="53"/>
      <c r="AW21" s="31">
        <f t="shared" ref="AW21:BT21" si="200">SUM(AW22:AW24)</f>
        <v>331.6</v>
      </c>
      <c r="AX21" s="31">
        <f t="shared" si="200"/>
        <v>8.6251359999999995</v>
      </c>
      <c r="AY21" s="31">
        <f t="shared" si="200"/>
        <v>398.16</v>
      </c>
      <c r="AZ21" s="31">
        <f t="shared" si="200"/>
        <v>8.6244087999999994</v>
      </c>
      <c r="BA21" s="31">
        <f t="shared" si="200"/>
        <v>398.16</v>
      </c>
      <c r="BB21" s="31">
        <f t="shared" si="200"/>
        <v>8.6244087999999994</v>
      </c>
      <c r="BC21" s="31">
        <f t="shared" si="200"/>
        <v>398.16</v>
      </c>
      <c r="BD21" s="31">
        <f t="shared" si="200"/>
        <v>8.7531877999999992</v>
      </c>
      <c r="BE21" s="31">
        <f t="shared" si="200"/>
        <v>398.16</v>
      </c>
      <c r="BF21" s="31">
        <f t="shared" si="200"/>
        <v>8.7531877999999992</v>
      </c>
      <c r="BG21" s="31">
        <f t="shared" si="200"/>
        <v>398.16</v>
      </c>
      <c r="BH21" s="31">
        <f t="shared" si="200"/>
        <v>8.7531877999999992</v>
      </c>
      <c r="BI21" s="66">
        <f t="shared" si="200"/>
        <v>398.16</v>
      </c>
      <c r="BJ21" s="31">
        <f t="shared" si="200"/>
        <v>8.7531877999999992</v>
      </c>
      <c r="BK21" s="31">
        <f t="shared" si="200"/>
        <v>398.16</v>
      </c>
      <c r="BL21" s="31">
        <f t="shared" si="200"/>
        <v>8.7531877999999992</v>
      </c>
      <c r="BM21" s="31">
        <f t="shared" si="200"/>
        <v>398.16</v>
      </c>
      <c r="BN21" s="31">
        <f t="shared" si="200"/>
        <v>8.7531877999999992</v>
      </c>
      <c r="BO21" s="31">
        <f t="shared" si="200"/>
        <v>398.16</v>
      </c>
      <c r="BP21" s="31">
        <f t="shared" si="200"/>
        <v>8.7531877999999992</v>
      </c>
      <c r="BQ21" s="31">
        <f t="shared" si="200"/>
        <v>398.16</v>
      </c>
      <c r="BR21" s="31">
        <f t="shared" si="200"/>
        <v>8.7531877999999992</v>
      </c>
      <c r="BS21" s="31">
        <f t="shared" si="200"/>
        <v>398.16</v>
      </c>
      <c r="BT21" s="31">
        <f t="shared" si="200"/>
        <v>8.7531877999999992</v>
      </c>
      <c r="BU21" s="31"/>
      <c r="BV21" s="53"/>
      <c r="BW21" s="31">
        <f t="shared" ref="BW21:CT21" si="201">SUM(BW22:BW24)</f>
        <v>398.16</v>
      </c>
      <c r="BX21" s="31">
        <f t="shared" si="201"/>
        <v>8.7531877999999992</v>
      </c>
      <c r="BY21" s="31">
        <f t="shared" si="201"/>
        <v>398.16</v>
      </c>
      <c r="BZ21" s="31">
        <f t="shared" si="201"/>
        <v>9.8025577999999989</v>
      </c>
      <c r="CA21" s="31">
        <f t="shared" si="201"/>
        <v>398.16</v>
      </c>
      <c r="CB21" s="31">
        <f t="shared" si="201"/>
        <v>8.7531877999999992</v>
      </c>
      <c r="CC21" s="31">
        <f t="shared" si="201"/>
        <v>398.16</v>
      </c>
      <c r="CD21" s="31">
        <f t="shared" si="201"/>
        <v>8.8846268000000013</v>
      </c>
      <c r="CE21" s="31">
        <f t="shared" si="201"/>
        <v>398.16</v>
      </c>
      <c r="CF21" s="31">
        <f t="shared" si="201"/>
        <v>8.8846268000000013</v>
      </c>
      <c r="CG21" s="31">
        <f t="shared" si="201"/>
        <v>398.16</v>
      </c>
      <c r="CH21" s="31">
        <f t="shared" si="201"/>
        <v>8.8846268000000013</v>
      </c>
      <c r="CI21" s="31">
        <f t="shared" si="201"/>
        <v>398.16</v>
      </c>
      <c r="CJ21" s="31">
        <f t="shared" si="201"/>
        <v>8.8846268000000013</v>
      </c>
      <c r="CK21" s="31">
        <f t="shared" si="201"/>
        <v>398.16</v>
      </c>
      <c r="CL21" s="31">
        <f t="shared" si="201"/>
        <v>8.8846268000000013</v>
      </c>
      <c r="CM21" s="31">
        <f t="shared" si="201"/>
        <v>398.16</v>
      </c>
      <c r="CN21" s="31">
        <f t="shared" si="201"/>
        <v>8.8846268000000013</v>
      </c>
      <c r="CO21" s="31">
        <f t="shared" si="201"/>
        <v>398.16</v>
      </c>
      <c r="CP21" s="31">
        <f t="shared" si="201"/>
        <v>8.8846268000000013</v>
      </c>
      <c r="CQ21" s="31">
        <f t="shared" si="201"/>
        <v>398.16</v>
      </c>
      <c r="CR21" s="31">
        <f t="shared" si="201"/>
        <v>8.8846268000000013</v>
      </c>
      <c r="CS21" s="31">
        <f t="shared" si="201"/>
        <v>398.16</v>
      </c>
      <c r="CT21" s="31">
        <f t="shared" si="201"/>
        <v>8.8846268000000013</v>
      </c>
      <c r="CU21" s="31"/>
      <c r="CV21" s="53"/>
      <c r="CW21" s="31">
        <f>SUM(CW22:CW24)</f>
        <v>398.16</v>
      </c>
      <c r="CX21" s="31">
        <f t="shared" ref="CX21:FM21" si="202">SUM(CX22:CX24)</f>
        <v>8.8846268000000013</v>
      </c>
      <c r="CY21" s="31">
        <f t="shared" si="202"/>
        <v>398.16</v>
      </c>
      <c r="CZ21" s="74">
        <f t="shared" si="202"/>
        <v>8.8846268000000013</v>
      </c>
      <c r="DA21" s="66">
        <f t="shared" si="202"/>
        <v>398.16</v>
      </c>
      <c r="DB21" s="31">
        <f t="shared" si="202"/>
        <v>8.8846268000000013</v>
      </c>
      <c r="DC21" s="31">
        <f t="shared" si="202"/>
        <v>331.87</v>
      </c>
      <c r="DD21" s="31">
        <f t="shared" si="202"/>
        <v>9.0173916000000016</v>
      </c>
      <c r="DE21" s="31">
        <f t="shared" si="202"/>
        <v>331.87</v>
      </c>
      <c r="DF21" s="31">
        <f t="shared" si="202"/>
        <v>9.0173916000000016</v>
      </c>
      <c r="DG21" s="31">
        <f t="shared" si="202"/>
        <v>331.87</v>
      </c>
      <c r="DH21" s="31">
        <f t="shared" si="202"/>
        <v>9.0173916000000016</v>
      </c>
      <c r="DI21" s="31">
        <f t="shared" si="202"/>
        <v>331.87</v>
      </c>
      <c r="DJ21" s="31">
        <f t="shared" si="202"/>
        <v>9.0173916000000016</v>
      </c>
      <c r="DK21" s="31">
        <f t="shared" si="202"/>
        <v>331.87</v>
      </c>
      <c r="DL21" s="31">
        <f t="shared" si="202"/>
        <v>9.0173916000000016</v>
      </c>
      <c r="DM21" s="31">
        <f t="shared" si="202"/>
        <v>331.87</v>
      </c>
      <c r="DN21" s="31">
        <f t="shared" si="202"/>
        <v>9.0173916000000016</v>
      </c>
      <c r="DO21" s="31">
        <f t="shared" si="202"/>
        <v>331.87</v>
      </c>
      <c r="DP21" s="31">
        <f t="shared" si="202"/>
        <v>9.0173916000000016</v>
      </c>
      <c r="DQ21" s="31">
        <f t="shared" si="202"/>
        <v>331.87</v>
      </c>
      <c r="DR21" s="31">
        <f t="shared" si="202"/>
        <v>9.0173916000000016</v>
      </c>
      <c r="DS21" s="31">
        <f t="shared" si="202"/>
        <v>331.87</v>
      </c>
      <c r="DT21" s="31">
        <f t="shared" si="202"/>
        <v>9.0173916000000016</v>
      </c>
      <c r="DU21" s="31"/>
      <c r="DV21" s="53"/>
      <c r="DW21" s="31">
        <f t="shared" si="202"/>
        <v>331.87</v>
      </c>
      <c r="DX21" s="31">
        <f t="shared" si="202"/>
        <v>9.0173916000000016</v>
      </c>
      <c r="DY21" s="31">
        <f t="shared" si="202"/>
        <v>331.87</v>
      </c>
      <c r="DZ21" s="31">
        <f t="shared" si="202"/>
        <v>9.0173916000000016</v>
      </c>
      <c r="EA21" s="31">
        <f t="shared" si="202"/>
        <v>331.87</v>
      </c>
      <c r="EB21" s="31">
        <f t="shared" si="202"/>
        <v>9.0173916000000016</v>
      </c>
      <c r="EC21" s="31">
        <f t="shared" si="202"/>
        <v>265.58000000000004</v>
      </c>
      <c r="ED21" s="31">
        <f t="shared" si="202"/>
        <v>9.1528122000000014</v>
      </c>
      <c r="EE21" s="31">
        <f t="shared" si="202"/>
        <v>265.58000000000004</v>
      </c>
      <c r="EF21" s="31">
        <f t="shared" si="202"/>
        <v>9.1528122000000014</v>
      </c>
      <c r="EG21" s="31">
        <f t="shared" si="202"/>
        <v>265.58000000000004</v>
      </c>
      <c r="EH21" s="31">
        <f t="shared" si="202"/>
        <v>9.1528122000000014</v>
      </c>
      <c r="EI21" s="31">
        <f t="shared" si="202"/>
        <v>265.58000000000004</v>
      </c>
      <c r="EJ21" s="31">
        <f t="shared" si="202"/>
        <v>9.1528122000000014</v>
      </c>
      <c r="EK21" s="31">
        <f t="shared" si="202"/>
        <v>265.58000000000004</v>
      </c>
      <c r="EL21" s="31">
        <f t="shared" si="202"/>
        <v>9.1528122000000014</v>
      </c>
      <c r="EM21" s="31">
        <f t="shared" si="202"/>
        <v>265.58000000000004</v>
      </c>
      <c r="EN21" s="31">
        <f t="shared" si="202"/>
        <v>9.1528122000000014</v>
      </c>
      <c r="EO21" s="31">
        <f t="shared" si="202"/>
        <v>265.58000000000004</v>
      </c>
      <c r="EP21" s="31">
        <f t="shared" si="202"/>
        <v>9.1528122000000014</v>
      </c>
      <c r="EQ21" s="31">
        <f t="shared" si="202"/>
        <v>265.58000000000004</v>
      </c>
      <c r="ER21" s="31">
        <f t="shared" si="202"/>
        <v>9.1528122000000014</v>
      </c>
      <c r="ES21" s="31">
        <f t="shared" si="202"/>
        <v>265.58000000000004</v>
      </c>
      <c r="ET21" s="31">
        <f t="shared" si="202"/>
        <v>9.1528122000000014</v>
      </c>
      <c r="EU21" s="31"/>
      <c r="EV21" s="53"/>
      <c r="EW21" s="31">
        <f t="shared" si="202"/>
        <v>292.18</v>
      </c>
      <c r="EX21" s="31">
        <f t="shared" si="202"/>
        <v>9.9601222000000007</v>
      </c>
      <c r="EY21" s="31">
        <f t="shared" si="202"/>
        <v>292.18</v>
      </c>
      <c r="EZ21" s="31">
        <f t="shared" si="202"/>
        <v>9.9601222000000007</v>
      </c>
      <c r="FA21" s="31">
        <f t="shared" si="202"/>
        <v>292.18</v>
      </c>
      <c r="FB21" s="31">
        <f t="shared" si="202"/>
        <v>9.9601222000000007</v>
      </c>
      <c r="FC21" s="31">
        <f t="shared" si="202"/>
        <v>132.29000000000002</v>
      </c>
      <c r="FD21" s="31">
        <f t="shared" si="202"/>
        <v>4.6300393</v>
      </c>
      <c r="FE21" s="31">
        <f t="shared" si="202"/>
        <v>132.29000000000002</v>
      </c>
      <c r="FF21" s="31">
        <f t="shared" si="202"/>
        <v>4.6300393</v>
      </c>
      <c r="FG21" s="31">
        <f t="shared" si="202"/>
        <v>132.79000000000002</v>
      </c>
      <c r="FH21" s="31">
        <f t="shared" si="202"/>
        <v>4.6454443000000003</v>
      </c>
      <c r="FI21" s="31">
        <f t="shared" si="202"/>
        <v>132.79000000000002</v>
      </c>
      <c r="FJ21" s="31">
        <f t="shared" si="202"/>
        <v>4.6454443000000003</v>
      </c>
      <c r="FK21" s="31">
        <f t="shared" si="202"/>
        <v>132.79000000000002</v>
      </c>
      <c r="FL21" s="31">
        <f t="shared" si="202"/>
        <v>4.6454443000000003</v>
      </c>
      <c r="FM21" s="31">
        <f t="shared" si="202"/>
        <v>132.79000000000002</v>
      </c>
      <c r="FN21" s="31">
        <f t="shared" ref="FN21:HL21" si="203">SUM(FN22:FN24)</f>
        <v>4.6454443000000003</v>
      </c>
      <c r="FO21" s="31">
        <f t="shared" si="203"/>
        <v>132.79000000000002</v>
      </c>
      <c r="FP21" s="31">
        <f t="shared" si="203"/>
        <v>4.6454443000000003</v>
      </c>
      <c r="FQ21" s="31">
        <f t="shared" si="203"/>
        <v>132.79000000000002</v>
      </c>
      <c r="FR21" s="31">
        <f t="shared" si="203"/>
        <v>4.6454443000000003</v>
      </c>
      <c r="FS21" s="31">
        <f t="shared" si="203"/>
        <v>132.79000000000002</v>
      </c>
      <c r="FT21" s="31">
        <f t="shared" si="203"/>
        <v>4.6454443000000003</v>
      </c>
      <c r="FU21" s="31"/>
      <c r="FV21" s="53"/>
      <c r="FW21" s="31">
        <f t="shared" si="203"/>
        <v>132.79000000000002</v>
      </c>
      <c r="FX21" s="31">
        <f t="shared" si="203"/>
        <v>4.6454443000000003</v>
      </c>
      <c r="FY21" s="31">
        <f t="shared" si="203"/>
        <v>132.79000000000002</v>
      </c>
      <c r="FZ21" s="31">
        <f t="shared" si="203"/>
        <v>4.6454443000000003</v>
      </c>
      <c r="GA21" s="31">
        <f t="shared" si="203"/>
        <v>132.79000000000002</v>
      </c>
      <c r="GB21" s="74">
        <f t="shared" si="203"/>
        <v>4.6454443000000003</v>
      </c>
      <c r="GC21" s="66">
        <f t="shared" si="203"/>
        <v>35</v>
      </c>
      <c r="GD21" s="31">
        <f t="shared" si="203"/>
        <v>1.34908725</v>
      </c>
      <c r="GE21" s="31">
        <f t="shared" si="203"/>
        <v>35</v>
      </c>
      <c r="GF21" s="31">
        <f t="shared" si="203"/>
        <v>1.34908725</v>
      </c>
      <c r="GG21" s="31">
        <f t="shared" si="203"/>
        <v>35</v>
      </c>
      <c r="GH21" s="31">
        <f t="shared" si="203"/>
        <v>1.34908725</v>
      </c>
      <c r="GI21" s="31">
        <f t="shared" si="203"/>
        <v>35</v>
      </c>
      <c r="GJ21" s="31">
        <f t="shared" si="203"/>
        <v>1.34908725</v>
      </c>
      <c r="GK21" s="31">
        <f t="shared" si="203"/>
        <v>35</v>
      </c>
      <c r="GL21" s="31">
        <f t="shared" si="203"/>
        <v>1.34908725</v>
      </c>
      <c r="GM21" s="31">
        <f t="shared" si="203"/>
        <v>35</v>
      </c>
      <c r="GN21" s="31">
        <f t="shared" si="203"/>
        <v>1.34908725</v>
      </c>
      <c r="GO21" s="31">
        <f t="shared" si="203"/>
        <v>35</v>
      </c>
      <c r="GP21" s="31">
        <f t="shared" si="203"/>
        <v>1.34908725</v>
      </c>
      <c r="GQ21" s="31">
        <f t="shared" si="203"/>
        <v>35</v>
      </c>
      <c r="GR21" s="31">
        <f t="shared" si="203"/>
        <v>1.34908725</v>
      </c>
      <c r="GS21" s="31">
        <f t="shared" si="203"/>
        <v>6</v>
      </c>
      <c r="GT21" s="31">
        <f t="shared" si="203"/>
        <v>0.23005990000000001</v>
      </c>
      <c r="GU21" s="31"/>
      <c r="GV21" s="53"/>
      <c r="GW21" s="31">
        <f t="shared" si="203"/>
        <v>6</v>
      </c>
      <c r="GX21" s="31">
        <f t="shared" si="203"/>
        <v>0.23005990000000001</v>
      </c>
      <c r="GY21" s="31">
        <f t="shared" si="203"/>
        <v>6</v>
      </c>
      <c r="GZ21" s="31">
        <f t="shared" si="203"/>
        <v>0.23005990000000001</v>
      </c>
      <c r="HA21" s="31">
        <f t="shared" si="203"/>
        <v>6</v>
      </c>
      <c r="HB21" s="31">
        <f t="shared" si="203"/>
        <v>0.23005990000000001</v>
      </c>
      <c r="HC21" s="31">
        <f t="shared" si="203"/>
        <v>6</v>
      </c>
      <c r="HD21" s="31">
        <f t="shared" si="203"/>
        <v>0.23351079849999995</v>
      </c>
      <c r="HE21" s="31">
        <f t="shared" si="203"/>
        <v>6</v>
      </c>
      <c r="HF21" s="31">
        <f t="shared" si="203"/>
        <v>0.23351079849999995</v>
      </c>
      <c r="HG21" s="31">
        <f t="shared" si="203"/>
        <v>6</v>
      </c>
      <c r="HH21" s="31">
        <f t="shared" si="203"/>
        <v>0.23351079849999995</v>
      </c>
      <c r="HI21" s="31">
        <f t="shared" si="203"/>
        <v>6</v>
      </c>
      <c r="HJ21" s="31">
        <f t="shared" si="203"/>
        <v>0.23351079849999995</v>
      </c>
      <c r="HK21" s="31">
        <f t="shared" si="203"/>
        <v>6</v>
      </c>
      <c r="HL21" s="31">
        <f t="shared" si="203"/>
        <v>0.23351079849999995</v>
      </c>
      <c r="HM21" s="31"/>
      <c r="HN21" s="53"/>
      <c r="HO21" s="60">
        <f>SUM(AE21,AG21,AI21,AK21,AM21,AO21,AQ21,AS21,AW21,AY21,BA21,BC21,BE21,BG21,BI21,BK21,BM21,BO21,BQ21,BS21,BW21,BY21,CA21,CC21,CE21,CG21,CI21,CK21,CM21,CO21,CQ21,CS21,CW21,CY21,DA21,DC21,DE21,DG21,DI21,DK21,DM21,DO21,DQ21,DS21,DW21,DY21,EA21,EC21,EE21,EG21,EI21,EK21,EM21,EO21,EQ21,ES21,EW21,EY21,FA21,FC21,FE21,FG21,FI21,FK21,FM21,FO21,FQ21,FS21,FW21,FY21,GA21,GC21,GE21,GG26,GG26,GG21,GI21,GK21,GM21,GO21,GQ21,GS21,GW21,GY21,HA21,HC21,HE21,HG21,HI21,HK21,AC21,AA21,Y21,W21,S21,Q21,O21,M21,K21,I21,G21,E21)</f>
        <v>23719.586000000047</v>
      </c>
      <c r="HP21" s="61">
        <f>SUM(AF21,AH21,AJ21,AL21,AN21,AP21,AR21,AT21,AX21,AZ21,BB21,BD21,BF21,BH21,BJ21,BL21,BN21,BP21,BR21,BT21,BX21,BZ21,CB21,CD21,CF21,CH21,CJ21,CL21,CN21,CP21,CR21,CT21,CX21,CZ21,DB21,DD21,DF21,DH21,DJ21,DL21,DN21,DP21,DR21,DT21,DX21,DZ21,EB21,ED21,EF21,EH21,EJ21,EL21,EN21,EP21,ER21,ET21,EX21,EZ21,FB21,FD21,FF21,FH21,FJ21,FL21,FN21,FP21,FR21,FT21,FX21,FZ21,GB21,GD21,GF21,GH26,GH26,GH21,GJ21,GL21,GN21,GP21,GR21,GT21,GX21,GZ21,HB21,HD21,HF21,HH21,HJ21,HL21,AD21,AB21,Z21,X21,T21,R21,P21,N21,L21,J21,H21,F21)</f>
        <v>644.59513468830028</v>
      </c>
      <c r="HQ21" s="34">
        <f>SUM(HQ22:HQ25)</f>
        <v>831.95169115502586</v>
      </c>
      <c r="HT21" s="27"/>
      <c r="HU21" s="28"/>
      <c r="HV21" s="28"/>
      <c r="HW21" s="28"/>
      <c r="HX21" s="28"/>
      <c r="HY21" s="28"/>
      <c r="HZ21" s="28"/>
      <c r="IA21" s="28"/>
      <c r="IB21" s="28"/>
      <c r="IC21" s="28"/>
      <c r="ID21" s="28"/>
    </row>
    <row r="22" spans="1:238">
      <c r="A22" s="19"/>
      <c r="B22" s="1" t="s">
        <v>106</v>
      </c>
      <c r="C22" s="1"/>
      <c r="D22" s="109">
        <f>SUM(E22,G22,I22,K22,M22,O22,Q22,S22)/132.58/12</f>
        <v>0.41666666666666669</v>
      </c>
      <c r="E22" s="54"/>
      <c r="F22" s="35">
        <f>E22*HU12</f>
        <v>0</v>
      </c>
      <c r="G22" s="54"/>
      <c r="H22" s="35">
        <f>G22*HU12</f>
        <v>0</v>
      </c>
      <c r="I22" s="54"/>
      <c r="J22" s="35">
        <f>I22*HU12</f>
        <v>0</v>
      </c>
      <c r="K22" s="54">
        <f>132.58</f>
        <v>132.58000000000001</v>
      </c>
      <c r="L22" s="35">
        <f>K22*HU12</f>
        <v>4.8206087999999996</v>
      </c>
      <c r="M22" s="54">
        <v>132.58000000000001</v>
      </c>
      <c r="N22" s="35">
        <f>M22*HU12</f>
        <v>4.8206087999999996</v>
      </c>
      <c r="O22" s="54">
        <v>132.58000000000001</v>
      </c>
      <c r="P22" s="35">
        <f>O22*HU12</f>
        <v>4.8206087999999996</v>
      </c>
      <c r="Q22" s="54">
        <v>132.58000000000001</v>
      </c>
      <c r="R22" s="35">
        <f>Q22*HU12</f>
        <v>4.8206087999999996</v>
      </c>
      <c r="S22" s="54">
        <v>132.58000000000001</v>
      </c>
      <c r="T22" s="35">
        <f>S22*HU12</f>
        <v>4.8206087999999996</v>
      </c>
      <c r="U22" s="35">
        <f>D22*HV24</f>
        <v>24.104166666666668</v>
      </c>
      <c r="V22" s="109">
        <f>SUM(W22,Y22,AA22,AC22,AE22,AG22,AI22,AK22,AM22,AO22,AQ22,AS22)/132.58/12</f>
        <v>1.0000502841051941</v>
      </c>
      <c r="W22" s="54">
        <v>132.58000000000001</v>
      </c>
      <c r="X22" s="35">
        <f>W22*HU12</f>
        <v>4.8206087999999996</v>
      </c>
      <c r="Y22" s="54">
        <v>132.58000000000001</v>
      </c>
      <c r="Z22" s="35">
        <f>Y22*HU12</f>
        <v>4.8206087999999996</v>
      </c>
      <c r="AA22" s="54">
        <v>132.58000000000001</v>
      </c>
      <c r="AB22" s="35">
        <f>AA22*HU12</f>
        <v>4.8206087999999996</v>
      </c>
      <c r="AC22" s="54">
        <v>132.58000000000001</v>
      </c>
      <c r="AD22" s="35">
        <f>AC22*HS12</f>
        <v>0</v>
      </c>
      <c r="AE22" s="37">
        <v>132.58000000000001</v>
      </c>
      <c r="AF22" s="35">
        <f>AE22*HU12</f>
        <v>4.8206087999999996</v>
      </c>
      <c r="AG22" s="37">
        <v>132.58000000000001</v>
      </c>
      <c r="AH22" s="73">
        <f>AG22*HU12</f>
        <v>4.8206087999999996</v>
      </c>
      <c r="AI22" s="68">
        <v>132.58000000000001</v>
      </c>
      <c r="AJ22" s="35">
        <f>AI22*HU12</f>
        <v>4.8206087999999996</v>
      </c>
      <c r="AK22" s="37">
        <v>132.58000000000001</v>
      </c>
      <c r="AL22" s="2">
        <f>AK22*HU12</f>
        <v>4.8206087999999996</v>
      </c>
      <c r="AM22" s="37">
        <v>132.6</v>
      </c>
      <c r="AN22" s="2">
        <f>AM22*HU12</f>
        <v>4.8213359999999996</v>
      </c>
      <c r="AO22" s="37">
        <v>132.6</v>
      </c>
      <c r="AP22" s="2">
        <f>AO22*HU12</f>
        <v>4.8213359999999996</v>
      </c>
      <c r="AQ22" s="37">
        <v>132.6</v>
      </c>
      <c r="AR22" s="2">
        <f>AQ22*HU12</f>
        <v>4.8213359999999996</v>
      </c>
      <c r="AS22" s="37">
        <v>132.6</v>
      </c>
      <c r="AT22" s="2">
        <f>AS22*HU12</f>
        <v>4.8213359999999996</v>
      </c>
      <c r="AU22" s="2">
        <f>V22*HW24</f>
        <v>58.720952582088792</v>
      </c>
      <c r="AV22" s="109">
        <f>SUM(AW22,AY22,BA22,BC22,BE22,BG22,BI22,BK22,BM22,BO22,BQ22,BS22)/132.58/12</f>
        <v>1.0000125710262984</v>
      </c>
      <c r="AW22" s="37">
        <v>132.6</v>
      </c>
      <c r="AX22" s="2">
        <f>AW22*HU12</f>
        <v>4.8213359999999996</v>
      </c>
      <c r="AY22" s="37">
        <f>132.58</f>
        <v>132.58000000000001</v>
      </c>
      <c r="AZ22" s="2">
        <f>AY22*HU12</f>
        <v>4.8206087999999996</v>
      </c>
      <c r="BA22" s="37">
        <f>132.58</f>
        <v>132.58000000000001</v>
      </c>
      <c r="BB22" s="2">
        <f>BA22*HU12</f>
        <v>4.8206087999999996</v>
      </c>
      <c r="BC22" s="37">
        <f>132.58</f>
        <v>132.58000000000001</v>
      </c>
      <c r="BD22" s="2">
        <f>BC22*HV12</f>
        <v>4.8935278000000002</v>
      </c>
      <c r="BE22" s="37">
        <f>132.58</f>
        <v>132.58000000000001</v>
      </c>
      <c r="BF22" s="2">
        <f>BE22*HV12</f>
        <v>4.8935278000000002</v>
      </c>
      <c r="BG22" s="37">
        <f>132.58</f>
        <v>132.58000000000001</v>
      </c>
      <c r="BH22" s="2">
        <f>BG22*HV12</f>
        <v>4.8935278000000002</v>
      </c>
      <c r="BI22" s="37">
        <f>132.58</f>
        <v>132.58000000000001</v>
      </c>
      <c r="BJ22" s="2">
        <f>BI22*HV12</f>
        <v>4.8935278000000002</v>
      </c>
      <c r="BK22" s="37">
        <f>132.58</f>
        <v>132.58000000000001</v>
      </c>
      <c r="BL22" s="2">
        <f>BK22*HV12</f>
        <v>4.8935278000000002</v>
      </c>
      <c r="BM22" s="37">
        <f>132.58</f>
        <v>132.58000000000001</v>
      </c>
      <c r="BN22" s="2">
        <f>BM22*HV12</f>
        <v>4.8935278000000002</v>
      </c>
      <c r="BO22" s="37">
        <f>132.58</f>
        <v>132.58000000000001</v>
      </c>
      <c r="BP22" s="2">
        <f>BO22*HV12</f>
        <v>4.8935278000000002</v>
      </c>
      <c r="BQ22" s="37">
        <f>132.58</f>
        <v>132.58000000000001</v>
      </c>
      <c r="BR22" s="2">
        <f>BQ22*HV12</f>
        <v>4.8935278000000002</v>
      </c>
      <c r="BS22" s="37">
        <f>132.58</f>
        <v>132.58000000000001</v>
      </c>
      <c r="BT22" s="2">
        <f>BS22*HV12</f>
        <v>4.8935278000000002</v>
      </c>
      <c r="BU22" s="2">
        <f>AV22*HX24</f>
        <v>59.599749220596351</v>
      </c>
      <c r="BV22" s="109">
        <f>SUM(BW22,BY22,CA22,CC22,CE22,CG22,CI22,CK22,CM22,CO22,CQ22,CS22)/132.58/12</f>
        <v>0.99999999999999989</v>
      </c>
      <c r="BW22" s="37">
        <f>132.58</f>
        <v>132.58000000000001</v>
      </c>
      <c r="BX22" s="2">
        <f>BW22*HV12</f>
        <v>4.8935278000000002</v>
      </c>
      <c r="BY22" s="37">
        <f>132.58</f>
        <v>132.58000000000001</v>
      </c>
      <c r="BZ22" s="2">
        <f>BY22*HV12</f>
        <v>4.8935278000000002</v>
      </c>
      <c r="CA22" s="37">
        <f>132.58</f>
        <v>132.58000000000001</v>
      </c>
      <c r="CB22" s="2">
        <f>CA22*HV12</f>
        <v>4.8935278000000002</v>
      </c>
      <c r="CC22" s="37">
        <f>132.58</f>
        <v>132.58000000000001</v>
      </c>
      <c r="CD22" s="2">
        <f>CC22*HW12</f>
        <v>4.9664468000000008</v>
      </c>
      <c r="CE22" s="37">
        <f>132.58</f>
        <v>132.58000000000001</v>
      </c>
      <c r="CF22" s="2">
        <f>CE22*HW12</f>
        <v>4.9664468000000008</v>
      </c>
      <c r="CG22" s="37">
        <f>132.58</f>
        <v>132.58000000000001</v>
      </c>
      <c r="CH22" s="2">
        <f>CG22*HW12</f>
        <v>4.9664468000000008</v>
      </c>
      <c r="CI22" s="37">
        <f>132.58</f>
        <v>132.58000000000001</v>
      </c>
      <c r="CJ22" s="2">
        <f>CI22*HW12</f>
        <v>4.9664468000000008</v>
      </c>
      <c r="CK22" s="37">
        <f>132.58</f>
        <v>132.58000000000001</v>
      </c>
      <c r="CL22" s="2">
        <f>CK22*HW12</f>
        <v>4.9664468000000008</v>
      </c>
      <c r="CM22" s="37">
        <f>132.58</f>
        <v>132.58000000000001</v>
      </c>
      <c r="CN22" s="2">
        <f>CM22*HW12</f>
        <v>4.9664468000000008</v>
      </c>
      <c r="CO22" s="37">
        <f>132.58</f>
        <v>132.58000000000001</v>
      </c>
      <c r="CP22" s="2">
        <f>CO22*HW12</f>
        <v>4.9664468000000008</v>
      </c>
      <c r="CQ22" s="37">
        <f>132.58</f>
        <v>132.58000000000001</v>
      </c>
      <c r="CR22" s="2">
        <f>CQ22*HW12</f>
        <v>4.9664468000000008</v>
      </c>
      <c r="CS22" s="37">
        <f>132.58</f>
        <v>132.58000000000001</v>
      </c>
      <c r="CT22" s="2">
        <f>CS22*HW12</f>
        <v>4.9664468000000008</v>
      </c>
      <c r="CU22" s="2">
        <f>BV22*HY24</f>
        <v>60.492999999999995</v>
      </c>
      <c r="CV22" s="109">
        <f>SUM(CW22,CY22,DA22,DC22,DE22,DG22,DI22,DK22,DM22,DO22,DQ22,DS22)/132.58/12</f>
        <v>0.99999999999999989</v>
      </c>
      <c r="CW22" s="37">
        <f>132.58</f>
        <v>132.58000000000001</v>
      </c>
      <c r="CX22" s="2">
        <f>CW22*HW12</f>
        <v>4.9664468000000008</v>
      </c>
      <c r="CY22" s="37">
        <f>132.58</f>
        <v>132.58000000000001</v>
      </c>
      <c r="CZ22" s="77">
        <f>CY22*HW12</f>
        <v>4.9664468000000008</v>
      </c>
      <c r="DA22" s="68">
        <f>132.58</f>
        <v>132.58000000000001</v>
      </c>
      <c r="DB22" s="2">
        <f>DA22*HW12</f>
        <v>4.9664468000000008</v>
      </c>
      <c r="DC22" s="68">
        <f>132.58</f>
        <v>132.58000000000001</v>
      </c>
      <c r="DD22" s="2">
        <f>DC22*HX12</f>
        <v>5.0406916000000015</v>
      </c>
      <c r="DE22" s="68">
        <f>132.58</f>
        <v>132.58000000000001</v>
      </c>
      <c r="DF22" s="2">
        <f>DE22*HX12</f>
        <v>5.0406916000000015</v>
      </c>
      <c r="DG22" s="68">
        <f>132.58</f>
        <v>132.58000000000001</v>
      </c>
      <c r="DH22" s="2">
        <f>DG22*HX12</f>
        <v>5.0406916000000015</v>
      </c>
      <c r="DI22" s="68">
        <f>132.58</f>
        <v>132.58000000000001</v>
      </c>
      <c r="DJ22" s="2">
        <f>DI22*HX12</f>
        <v>5.0406916000000015</v>
      </c>
      <c r="DK22" s="68">
        <f>132.58</f>
        <v>132.58000000000001</v>
      </c>
      <c r="DL22" s="2">
        <f>DK22*HX12</f>
        <v>5.0406916000000015</v>
      </c>
      <c r="DM22" s="68">
        <f>132.58</f>
        <v>132.58000000000001</v>
      </c>
      <c r="DN22" s="2">
        <f>DM22*HX12</f>
        <v>5.0406916000000015</v>
      </c>
      <c r="DO22" s="68">
        <f>132.58</f>
        <v>132.58000000000001</v>
      </c>
      <c r="DP22" s="2">
        <f>DO22*HX12</f>
        <v>5.0406916000000015</v>
      </c>
      <c r="DQ22" s="68">
        <f>132.58</f>
        <v>132.58000000000001</v>
      </c>
      <c r="DR22" s="2">
        <f>DQ22*HX12</f>
        <v>5.0406916000000015</v>
      </c>
      <c r="DS22" s="68">
        <f>132.58</f>
        <v>132.58000000000001</v>
      </c>
      <c r="DT22" s="2">
        <f>DS22*HX12</f>
        <v>5.0406916000000015</v>
      </c>
      <c r="DU22" s="2">
        <f>CV22*HZ24</f>
        <v>61.399999999999991</v>
      </c>
      <c r="DV22" s="109">
        <f>SUM(DW22,DY22,EA22,EC22,EE22,EG22,EI22,EK22,EM22,EO22,EQ22,ES22)/132.58/12</f>
        <v>0.99999999999999989</v>
      </c>
      <c r="DW22" s="37">
        <f>132.58</f>
        <v>132.58000000000001</v>
      </c>
      <c r="DX22" s="2">
        <f>DW22*HX12</f>
        <v>5.0406916000000015</v>
      </c>
      <c r="DY22" s="37">
        <f>132.58</f>
        <v>132.58000000000001</v>
      </c>
      <c r="DZ22" s="2">
        <f>DY22*HX12</f>
        <v>5.0406916000000015</v>
      </c>
      <c r="EA22" s="37">
        <f>132.58</f>
        <v>132.58000000000001</v>
      </c>
      <c r="EB22" s="2">
        <f>EA22*HX12</f>
        <v>5.0406916000000015</v>
      </c>
      <c r="EC22" s="37">
        <f>132.58</f>
        <v>132.58000000000001</v>
      </c>
      <c r="ED22" s="2">
        <f>EC22*HY12</f>
        <v>5.1162622000000013</v>
      </c>
      <c r="EE22" s="37">
        <f>132.58</f>
        <v>132.58000000000001</v>
      </c>
      <c r="EF22" s="2">
        <f>EE22*HY12</f>
        <v>5.1162622000000013</v>
      </c>
      <c r="EG22" s="37">
        <f>132.58</f>
        <v>132.58000000000001</v>
      </c>
      <c r="EH22" s="2">
        <f>EG22*HY12</f>
        <v>5.1162622000000013</v>
      </c>
      <c r="EI22" s="37">
        <f>132.58</f>
        <v>132.58000000000001</v>
      </c>
      <c r="EJ22" s="2">
        <f>EI22*HY12</f>
        <v>5.1162622000000013</v>
      </c>
      <c r="EK22" s="37">
        <f>132.58</f>
        <v>132.58000000000001</v>
      </c>
      <c r="EL22" s="2">
        <f>EK22*HY12</f>
        <v>5.1162622000000013</v>
      </c>
      <c r="EM22" s="37">
        <f>132.58</f>
        <v>132.58000000000001</v>
      </c>
      <c r="EN22" s="2">
        <f>EM22*HY12</f>
        <v>5.1162622000000013</v>
      </c>
      <c r="EO22" s="37">
        <f>132.58</f>
        <v>132.58000000000001</v>
      </c>
      <c r="EP22" s="2">
        <f>EO22*HY12</f>
        <v>5.1162622000000013</v>
      </c>
      <c r="EQ22" s="37">
        <f>132.58</f>
        <v>132.58000000000001</v>
      </c>
      <c r="ER22" s="2">
        <f>EQ22*HY12</f>
        <v>5.1162622000000013</v>
      </c>
      <c r="ES22" s="37">
        <f>132.58</f>
        <v>132.58000000000001</v>
      </c>
      <c r="ET22" s="2">
        <f>ES22*HY12</f>
        <v>5.1162622000000013</v>
      </c>
      <c r="EU22" s="2">
        <f>DV22*IA24</f>
        <v>62.320999999999991</v>
      </c>
      <c r="EV22" s="109">
        <f>SUM(EW22,EY22,FA22,FC22,FE22,FG22,FI22,FK22,FM22,FO22,FQ22,FS22)/132.58/12</f>
        <v>0.62499999999999978</v>
      </c>
      <c r="EW22" s="37">
        <f>132.58</f>
        <v>132.58000000000001</v>
      </c>
      <c r="EX22" s="2">
        <f>EW22*HY12</f>
        <v>5.1162622000000013</v>
      </c>
      <c r="EY22" s="37">
        <f>132.58</f>
        <v>132.58000000000001</v>
      </c>
      <c r="EZ22" s="2">
        <f>EY22*HY12</f>
        <v>5.1162622000000013</v>
      </c>
      <c r="FA22" s="37">
        <f>132.58</f>
        <v>132.58000000000001</v>
      </c>
      <c r="FB22" s="2">
        <f>FA22*HY12</f>
        <v>5.1162622000000013</v>
      </c>
      <c r="FC22" s="37">
        <f>132.58/2</f>
        <v>66.290000000000006</v>
      </c>
      <c r="FD22" s="2">
        <f>FC22*HZ12</f>
        <v>2.5965793000000006</v>
      </c>
      <c r="FE22" s="37">
        <f>132.58/2</f>
        <v>66.290000000000006</v>
      </c>
      <c r="FF22" s="2">
        <f>FE22*HZ12</f>
        <v>2.5965793000000006</v>
      </c>
      <c r="FG22" s="37">
        <f>132.58/2</f>
        <v>66.290000000000006</v>
      </c>
      <c r="FH22" s="2">
        <f>FG22*HZ12</f>
        <v>2.5965793000000006</v>
      </c>
      <c r="FI22" s="37">
        <f>132.58/2</f>
        <v>66.290000000000006</v>
      </c>
      <c r="FJ22" s="2">
        <f>FI22*HZ12</f>
        <v>2.5965793000000006</v>
      </c>
      <c r="FK22" s="37">
        <f>132.58/2</f>
        <v>66.290000000000006</v>
      </c>
      <c r="FL22" s="2">
        <f>FK22*HZ12</f>
        <v>2.5965793000000006</v>
      </c>
      <c r="FM22" s="37">
        <f>132.58/2</f>
        <v>66.290000000000006</v>
      </c>
      <c r="FN22" s="2">
        <f>FM22*HZ12</f>
        <v>2.5965793000000006</v>
      </c>
      <c r="FO22" s="37">
        <f>132.58/2</f>
        <v>66.290000000000006</v>
      </c>
      <c r="FP22" s="2">
        <f>FO22*HZ12</f>
        <v>2.5965793000000006</v>
      </c>
      <c r="FQ22" s="37">
        <f>132.58/2</f>
        <v>66.290000000000006</v>
      </c>
      <c r="FR22" s="2">
        <f>FQ22*HZ12</f>
        <v>2.5965793000000006</v>
      </c>
      <c r="FS22" s="37">
        <f>132.58/2</f>
        <v>66.290000000000006</v>
      </c>
      <c r="FT22" s="2">
        <f>FS22*HZ12</f>
        <v>2.5965793000000006</v>
      </c>
      <c r="FU22" s="2">
        <f>EV22*IA24</f>
        <v>38.950624999999988</v>
      </c>
      <c r="FV22" s="109">
        <f>SUM(FW22,FY22,GA22,GC22,GE22,GG22,GI22,GK22,GM22,GO22,GQ22,GS22)/132.58/12</f>
        <v>0.27899507215769093</v>
      </c>
      <c r="FW22" s="37">
        <f>132.58/2</f>
        <v>66.290000000000006</v>
      </c>
      <c r="FX22" s="2">
        <f>FW22*HZ12</f>
        <v>2.5965793000000006</v>
      </c>
      <c r="FY22" s="37">
        <f>132.58/2</f>
        <v>66.290000000000006</v>
      </c>
      <c r="FZ22" s="2">
        <f>FY22*HZ12</f>
        <v>2.5965793000000006</v>
      </c>
      <c r="GA22" s="37">
        <f>132.58/2</f>
        <v>66.290000000000006</v>
      </c>
      <c r="GB22" s="77">
        <f>GA22*HZ12</f>
        <v>2.5965793000000006</v>
      </c>
      <c r="GC22" s="67">
        <v>30</v>
      </c>
      <c r="GD22" s="2">
        <f>GC22*IA12</f>
        <v>1.1927265</v>
      </c>
      <c r="GE22" s="2">
        <v>30</v>
      </c>
      <c r="GF22" s="2">
        <f>GE22*IA12</f>
        <v>1.1927265</v>
      </c>
      <c r="GG22" s="2">
        <v>30</v>
      </c>
      <c r="GH22" s="2">
        <f>GG22*IA12</f>
        <v>1.1927265</v>
      </c>
      <c r="GI22" s="2">
        <v>30</v>
      </c>
      <c r="GJ22" s="2">
        <f>GI22*IA12</f>
        <v>1.1927265</v>
      </c>
      <c r="GK22" s="2">
        <v>30</v>
      </c>
      <c r="GL22" s="2">
        <f>GK22*IA12</f>
        <v>1.1927265</v>
      </c>
      <c r="GM22" s="2">
        <v>30</v>
      </c>
      <c r="GN22" s="2">
        <f>GM22*IA12</f>
        <v>1.1927265</v>
      </c>
      <c r="GO22" s="2">
        <v>30</v>
      </c>
      <c r="GP22" s="2">
        <f>GO22*IA12</f>
        <v>1.1927265</v>
      </c>
      <c r="GQ22" s="2">
        <v>30</v>
      </c>
      <c r="GR22" s="2">
        <f>GQ22*IA12</f>
        <v>1.1927265</v>
      </c>
      <c r="GS22" s="2">
        <v>5</v>
      </c>
      <c r="GT22" s="2">
        <f>GS22*IA12</f>
        <v>0.19878775000000001</v>
      </c>
      <c r="GU22" s="2">
        <f>FV22*IA24</f>
        <v>17.387251891939457</v>
      </c>
      <c r="GV22" s="109">
        <f>SUM(GW22,GY22,HA22,HC22,HE22,HG22,HI22,HK22,)/132.58/12</f>
        <v>2.5142052597174031E-2</v>
      </c>
      <c r="GW22" s="2">
        <v>5</v>
      </c>
      <c r="GX22" s="2">
        <f>GW22*IA12</f>
        <v>0.19878775000000001</v>
      </c>
      <c r="GY22" s="2">
        <v>5</v>
      </c>
      <c r="GZ22" s="2">
        <f>GY22*IA12</f>
        <v>0.19878775000000001</v>
      </c>
      <c r="HA22" s="2">
        <v>5</v>
      </c>
      <c r="HB22" s="2">
        <f>HA22*IA12</f>
        <v>0.19878775000000001</v>
      </c>
      <c r="HC22" s="2">
        <v>5</v>
      </c>
      <c r="HD22" s="2">
        <f>HC22*IB12</f>
        <v>0.20176956624999998</v>
      </c>
      <c r="HE22" s="2">
        <v>5</v>
      </c>
      <c r="HF22" s="2">
        <f>HE22*IB12</f>
        <v>0.20176956624999998</v>
      </c>
      <c r="HG22" s="2">
        <v>5</v>
      </c>
      <c r="HH22" s="2">
        <f>HG22*IB12</f>
        <v>0.20176956624999998</v>
      </c>
      <c r="HI22" s="2">
        <v>5</v>
      </c>
      <c r="HJ22" s="2">
        <f>HI22*IB12</f>
        <v>0.20176956624999998</v>
      </c>
      <c r="HK22" s="2">
        <v>5</v>
      </c>
      <c r="HL22" s="2">
        <f>HK22*IB12</f>
        <v>0.20176956624999998</v>
      </c>
      <c r="HM22" s="2">
        <f>GV22*IA24</f>
        <v>1.5668778599084827</v>
      </c>
      <c r="HN22" s="109">
        <f>SUM(GV22,FV22,EV22,DV22,CV22,BV22,AV22,V22,D22)</f>
        <v>6.3458666465530245</v>
      </c>
      <c r="HO22" s="60">
        <f>SUM(AE22,AG22,AI22,AK22,AM22,AO22,AQ22,AS22,AW22,AY22,BA22,BC22,BE22,BG22,BI22,BK22,BM22,BO22,BQ22,BS22,BW22,BY22,CA22,CC22,CE22,CG22,CI22,CK22,CM22,CO22,CQ22,CS22,CW22,CY22,DA22,DC22,DE22,DG22,DI22,DK22,DM22,DO22,DQ22,DS22,DW22,DY22,EA22,EC22,EE22,EG22,EI22,EK22,EM22,EO22,EQ22,ES22,EW22,EY22,FA22,FC22,FE22,FG22,FI22,FK22,FM22,FO22,FQ22,FS22,FW22,FY22,GA22,GC22,GE22,GG27,GG27,GG22,GI22,GK22,GM22,GO22,GQ22,GS22,GW22,GY22,HA22,HC22,HE22,HG22,HI22,HK22,AC22,AA22,Y22,W22,S22,Q22,O22,M22,K22,I22,G22,E22)</f>
        <v>10122.536000000002</v>
      </c>
      <c r="HP22" s="61">
        <f>SUM(AF22,AH22,AJ22,AL22,AN22,AP22,AR22,AT22,AX22,AZ22,BB22,BD22,BF22,BH22,BJ22,BL22,BN22,BP22,BR22,BT22,BX22,BZ22,CB22,CD22,CF22,CH22,CJ22,CL22,CN22,CP22,CR22,CT22,CX22,CZ22,DB22,DD22,DF22,DH22,DJ22,DL22,DN22,DP22,DR22,DT22,DX22,DZ22,EB22,ED22,EF22,EH22,EJ22,EL22,EN22,EP22,ER22,ET22,EX22,EZ22,FB22,FD22,FF22,FH22,FJ22,FL22,FN22,FP22,FR22,FT22,FX22,FZ22,GB22,GD22,GF22,GH27,GH27,GH22,GJ22,GL22,GN22,GP22,GR22,GT22,GX22,GZ22,HB22,HD22,HF22,HH22,HJ22,HL22,AD22,AB22,Z22,X22,T22,R22,P22,N22,L22,J22,H22,F22)</f>
        <v>375.35731762704961</v>
      </c>
      <c r="HQ22" s="34">
        <f>HM22+GU22+FU22+EU22+DU22+CU22+BU22+AU22+U22</f>
        <v>384.54362322119977</v>
      </c>
      <c r="HT22" s="24"/>
      <c r="HU22" s="29" t="s">
        <v>51</v>
      </c>
      <c r="HV22" s="29">
        <v>87.840999999999994</v>
      </c>
      <c r="HW22" s="29">
        <v>89.159000000000006</v>
      </c>
      <c r="HX22" s="29">
        <v>90.495999999999995</v>
      </c>
      <c r="HY22" s="29">
        <v>91.852999999999994</v>
      </c>
      <c r="HZ22" s="29">
        <v>93.230999999999995</v>
      </c>
      <c r="IA22" s="29">
        <v>94.629000000000005</v>
      </c>
      <c r="IB22" s="29"/>
      <c r="IC22" s="29"/>
      <c r="ID22" s="29"/>
    </row>
    <row r="23" spans="1:238" s="46" customFormat="1">
      <c r="A23" s="19"/>
      <c r="B23" s="1" t="s">
        <v>107</v>
      </c>
      <c r="C23" s="1"/>
      <c r="D23" s="109">
        <f>SUM(E23,G23,I23,K23,M23,O23,Q23,S23)/132.58/12</f>
        <v>8.3333333333333329E-2</v>
      </c>
      <c r="E23" s="54"/>
      <c r="F23" s="35"/>
      <c r="G23" s="54"/>
      <c r="H23" s="35"/>
      <c r="I23" s="54"/>
      <c r="J23" s="35"/>
      <c r="K23" s="54">
        <f>132.58</f>
        <v>132.58000000000001</v>
      </c>
      <c r="L23" s="35"/>
      <c r="M23" s="54"/>
      <c r="N23" s="35"/>
      <c r="O23" s="54"/>
      <c r="P23" s="35"/>
      <c r="Q23" s="54"/>
      <c r="R23" s="35"/>
      <c r="S23" s="54"/>
      <c r="T23" s="35"/>
      <c r="U23" s="35">
        <f>D23*HV24</f>
        <v>4.8208333333333329</v>
      </c>
      <c r="V23" s="109">
        <f t="shared" ref="V23:V43" si="204">SUM(W23,Y23,AA23,AC23,AE23,AG23,AI23,AK23,AM23,AO23,AQ23,AS23)/132.58/12</f>
        <v>0.14112234122793782</v>
      </c>
      <c r="W23" s="54"/>
      <c r="X23" s="35"/>
      <c r="Y23" s="54"/>
      <c r="Z23" s="35"/>
      <c r="AA23" s="54"/>
      <c r="AB23" s="35"/>
      <c r="AC23" s="54"/>
      <c r="AD23" s="35"/>
      <c r="AE23" s="37"/>
      <c r="AF23" s="35"/>
      <c r="AG23" s="37"/>
      <c r="AH23" s="73"/>
      <c r="AI23" s="68"/>
      <c r="AJ23" s="35"/>
      <c r="AK23" s="37"/>
      <c r="AL23" s="2"/>
      <c r="AM23" s="37">
        <f>132.6*0.2</f>
        <v>26.52</v>
      </c>
      <c r="AN23" s="2"/>
      <c r="AO23" s="37">
        <f>132*0.5</f>
        <v>66</v>
      </c>
      <c r="AP23" s="2"/>
      <c r="AQ23" s="37">
        <v>66</v>
      </c>
      <c r="AR23" s="2"/>
      <c r="AS23" s="37">
        <v>66</v>
      </c>
      <c r="AT23" s="2"/>
      <c r="AU23" s="2">
        <f>V23*HW25</f>
        <v>6.5166063508824843</v>
      </c>
      <c r="AV23" s="109">
        <f t="shared" ref="AV23:AV43" si="205">SUM(AW23,AY23,BA23,BC23,BE23,BG23,BI23,BK23,BM23,BO23,BQ23,BS23)/132.58/12</f>
        <v>0.95815105345200369</v>
      </c>
      <c r="AW23" s="37">
        <v>66</v>
      </c>
      <c r="AX23" s="2"/>
      <c r="AY23" s="37">
        <v>132.58000000000001</v>
      </c>
      <c r="AZ23" s="2"/>
      <c r="BA23" s="37">
        <v>132.58000000000001</v>
      </c>
      <c r="BB23" s="2"/>
      <c r="BC23" s="37">
        <v>132.58000000000001</v>
      </c>
      <c r="BD23" s="2"/>
      <c r="BE23" s="37">
        <v>132.58000000000001</v>
      </c>
      <c r="BF23" s="2"/>
      <c r="BG23" s="37">
        <v>132.58000000000001</v>
      </c>
      <c r="BH23" s="2"/>
      <c r="BI23" s="37">
        <v>132.58000000000001</v>
      </c>
      <c r="BJ23" s="2"/>
      <c r="BK23" s="37">
        <v>132.58000000000001</v>
      </c>
      <c r="BL23" s="2"/>
      <c r="BM23" s="37">
        <v>132.58000000000001</v>
      </c>
      <c r="BN23" s="2"/>
      <c r="BO23" s="37">
        <v>132.58000000000001</v>
      </c>
      <c r="BP23" s="2"/>
      <c r="BQ23" s="37">
        <v>132.58000000000001</v>
      </c>
      <c r="BR23" s="2"/>
      <c r="BS23" s="37">
        <v>132.58000000000001</v>
      </c>
      <c r="BT23" s="2"/>
      <c r="BU23" s="2">
        <f>AV23*HX24</f>
        <v>57.104844634685968</v>
      </c>
      <c r="BV23" s="109">
        <f t="shared" ref="BV23:BV43" si="206">SUM(BW23,BY23,CA23,CC23,CE23,CG23,CI23,CK23,CM23,CO23,CQ23,CS23)/132.58/12</f>
        <v>0.99999999999999989</v>
      </c>
      <c r="BW23" s="37">
        <v>132.58000000000001</v>
      </c>
      <c r="BX23" s="2"/>
      <c r="BY23" s="37">
        <v>132.58000000000001</v>
      </c>
      <c r="BZ23" s="2"/>
      <c r="CA23" s="37">
        <v>132.58000000000001</v>
      </c>
      <c r="CB23" s="2"/>
      <c r="CC23" s="37">
        <v>132.58000000000001</v>
      </c>
      <c r="CD23" s="2"/>
      <c r="CE23" s="37">
        <v>132.58000000000001</v>
      </c>
      <c r="CF23" s="2"/>
      <c r="CG23" s="37">
        <v>132.58000000000001</v>
      </c>
      <c r="CH23" s="2"/>
      <c r="CI23" s="37">
        <v>132.58000000000001</v>
      </c>
      <c r="CJ23" s="2"/>
      <c r="CK23" s="37">
        <v>132.58000000000001</v>
      </c>
      <c r="CL23" s="2"/>
      <c r="CM23" s="37">
        <v>132.58000000000001</v>
      </c>
      <c r="CN23" s="2"/>
      <c r="CO23" s="37">
        <v>132.58000000000001</v>
      </c>
      <c r="CP23" s="2"/>
      <c r="CQ23" s="37">
        <v>132.58000000000001</v>
      </c>
      <c r="CR23" s="2"/>
      <c r="CS23" s="37">
        <v>132.58000000000001</v>
      </c>
      <c r="CT23" s="2"/>
      <c r="CU23" s="2">
        <f>BV23*HY24</f>
        <v>60.492999999999995</v>
      </c>
      <c r="CV23" s="109">
        <f t="shared" ref="CV23:CV43" si="207">SUM(CW23,CY23,DA23,DC23,DE23,DG23,DI23,DK23,DM23,DO23,DQ23,DS23)/132.58/12</f>
        <v>0.62499999999999978</v>
      </c>
      <c r="CW23" s="37">
        <v>132.58000000000001</v>
      </c>
      <c r="CX23" s="2"/>
      <c r="CY23" s="37">
        <v>132.58000000000001</v>
      </c>
      <c r="CZ23" s="77"/>
      <c r="DA23" s="37">
        <v>132.58000000000001</v>
      </c>
      <c r="DB23" s="2"/>
      <c r="DC23" s="37">
        <f>132.58*0.5</f>
        <v>66.290000000000006</v>
      </c>
      <c r="DD23" s="2"/>
      <c r="DE23" s="37">
        <f>132.58*0.5</f>
        <v>66.290000000000006</v>
      </c>
      <c r="DF23" s="2"/>
      <c r="DG23" s="37">
        <f>132.58*0.5</f>
        <v>66.290000000000006</v>
      </c>
      <c r="DH23" s="2"/>
      <c r="DI23" s="37">
        <f>132.58*0.5</f>
        <v>66.290000000000006</v>
      </c>
      <c r="DJ23" s="2"/>
      <c r="DK23" s="37">
        <f>132.58*0.5</f>
        <v>66.290000000000006</v>
      </c>
      <c r="DL23" s="2"/>
      <c r="DM23" s="37">
        <f>132.58*0.5</f>
        <v>66.290000000000006</v>
      </c>
      <c r="DN23" s="2"/>
      <c r="DO23" s="37">
        <f>132.58*0.5</f>
        <v>66.290000000000006</v>
      </c>
      <c r="DP23" s="2"/>
      <c r="DQ23" s="37">
        <f>132.58*0.5</f>
        <v>66.290000000000006</v>
      </c>
      <c r="DR23" s="2"/>
      <c r="DS23" s="37">
        <f>132.58*0.5</f>
        <v>66.290000000000006</v>
      </c>
      <c r="DT23" s="2"/>
      <c r="DU23" s="2">
        <f>CV23*HZ24</f>
        <v>38.374999999999986</v>
      </c>
      <c r="DV23" s="109">
        <f t="shared" ref="DV23:DV43" si="208">SUM(DW23,DY23,EA23,EC23,EE23,EG23,EI23,EK23,EM23,EO23,EQ23,ES23)/132.58/12</f>
        <v>0.125</v>
      </c>
      <c r="DW23" s="37">
        <f>132.58/2</f>
        <v>66.290000000000006</v>
      </c>
      <c r="DX23" s="2"/>
      <c r="DY23" s="37">
        <f>132.58/2</f>
        <v>66.290000000000006</v>
      </c>
      <c r="DZ23" s="2"/>
      <c r="EA23" s="37">
        <f>132.58/2</f>
        <v>66.290000000000006</v>
      </c>
      <c r="EB23" s="2"/>
      <c r="EC23" s="37"/>
      <c r="ED23" s="2"/>
      <c r="EE23" s="37"/>
      <c r="EF23" s="2"/>
      <c r="EG23" s="37"/>
      <c r="EH23" s="2"/>
      <c r="EI23" s="37"/>
      <c r="EJ23" s="2"/>
      <c r="EK23" s="37"/>
      <c r="EL23" s="2"/>
      <c r="EM23" s="37"/>
      <c r="EN23" s="2"/>
      <c r="EO23" s="37"/>
      <c r="EP23" s="2"/>
      <c r="EQ23" s="37"/>
      <c r="ER23" s="2"/>
      <c r="ES23" s="37"/>
      <c r="ET23" s="2"/>
      <c r="EU23" s="2">
        <f>DV23*IA24</f>
        <v>7.7901249999999997</v>
      </c>
      <c r="EV23" s="109">
        <f t="shared" ref="EV23:EV43" si="209">SUM(EW23,EY23,FA23,FC23,FE23,FG23,FI23,FK23,FM23,FO23,FQ23,FS23)/132.58/12</f>
        <v>0</v>
      </c>
      <c r="EW23" s="37"/>
      <c r="EX23" s="2"/>
      <c r="EY23" s="37"/>
      <c r="EZ23" s="2"/>
      <c r="FA23" s="37"/>
      <c r="FB23" s="2"/>
      <c r="FC23" s="37"/>
      <c r="FD23" s="2"/>
      <c r="FE23" s="37"/>
      <c r="FF23" s="2"/>
      <c r="FG23" s="37"/>
      <c r="FH23" s="2"/>
      <c r="FI23" s="37"/>
      <c r="FJ23" s="2"/>
      <c r="FK23" s="37"/>
      <c r="FL23" s="2"/>
      <c r="FM23" s="37"/>
      <c r="FN23" s="2"/>
      <c r="FO23" s="37"/>
      <c r="FP23" s="2"/>
      <c r="FQ23" s="37"/>
      <c r="FR23" s="2"/>
      <c r="FS23" s="37"/>
      <c r="FT23" s="2"/>
      <c r="FU23" s="2">
        <f>EV23*IA24</f>
        <v>0</v>
      </c>
      <c r="FV23" s="109">
        <f t="shared" ref="FV23:FV43" si="210">SUM(FW23,FY23,GA23,GC23,GE23,GG23,GI23,GK23,GM23,GO23,GQ23,GS23)/132.58/12</f>
        <v>0</v>
      </c>
      <c r="FW23" s="37"/>
      <c r="FX23" s="2"/>
      <c r="FY23" s="37"/>
      <c r="FZ23" s="2"/>
      <c r="GA23" s="37"/>
      <c r="GB23" s="77"/>
      <c r="GC23" s="67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>
        <f>FV23*IA24</f>
        <v>0</v>
      </c>
      <c r="GV23" s="109">
        <f t="shared" ref="GV23:GV43" si="211">SUM(GW23,GY23,HA23,HC23,HE23,HG23,HI23,HK23,)/132.58/12</f>
        <v>0</v>
      </c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>
        <f>GV23*IA24</f>
        <v>0</v>
      </c>
      <c r="HN23" s="109">
        <f>SUM(GV23,FV23,EV23,DV23,CV23,BV23,AV23,V23,D23)</f>
        <v>2.9326067280132744</v>
      </c>
      <c r="HO23" s="60"/>
      <c r="HP23" s="61"/>
      <c r="HQ23" s="34">
        <f t="shared" ref="HQ23:HQ43" si="212">HM23+GU23+FU23+EU23+DU23+CU23+BU23+AU23+U23</f>
        <v>175.10040931890177</v>
      </c>
      <c r="HT23" s="24"/>
      <c r="HU23" s="29" t="s">
        <v>52</v>
      </c>
      <c r="HV23" s="29">
        <v>71.385000000000005</v>
      </c>
      <c r="HW23" s="29">
        <v>72.456000000000003</v>
      </c>
      <c r="HX23" s="29">
        <v>73.543000000000006</v>
      </c>
      <c r="HY23" s="29">
        <v>74.646000000000001</v>
      </c>
      <c r="HZ23" s="29">
        <v>75.766000000000005</v>
      </c>
      <c r="IA23" s="29">
        <v>76.902000000000001</v>
      </c>
      <c r="IB23" s="29"/>
      <c r="IC23" s="29"/>
      <c r="ID23" s="29"/>
    </row>
    <row r="24" spans="1:238">
      <c r="A24" s="19"/>
      <c r="B24" s="1" t="s">
        <v>108</v>
      </c>
      <c r="C24" s="1"/>
      <c r="D24" s="109">
        <f>SUM(E24,G24,I24,K24,M24,O24,Q24,S24)/132.58/12</f>
        <v>0.18722658017800572</v>
      </c>
      <c r="E24" s="54"/>
      <c r="F24" s="2">
        <f>E24*HU13</f>
        <v>0</v>
      </c>
      <c r="G24" s="54"/>
      <c r="H24" s="2">
        <f>G24*HU13</f>
        <v>0</v>
      </c>
      <c r="I24" s="54"/>
      <c r="J24" s="2">
        <f>I24*HU13</f>
        <v>0</v>
      </c>
      <c r="K24" s="54">
        <f>132.58/2</f>
        <v>66.290000000000006</v>
      </c>
      <c r="L24" s="2">
        <f>K24*HU13</f>
        <v>1.8958940000000002</v>
      </c>
      <c r="M24" s="54">
        <v>132.58000000000001</v>
      </c>
      <c r="N24" s="2">
        <f>M24*HU13</f>
        <v>3.7917880000000004</v>
      </c>
      <c r="O24" s="54">
        <v>33</v>
      </c>
      <c r="P24" s="2">
        <f>O24*HU13</f>
        <v>0.94379999999999997</v>
      </c>
      <c r="Q24" s="54">
        <v>33</v>
      </c>
      <c r="R24" s="2">
        <f>Q24*HU13</f>
        <v>0.94379999999999997</v>
      </c>
      <c r="S24" s="54">
        <v>33</v>
      </c>
      <c r="T24" s="2">
        <f>S24*HU13</f>
        <v>0.94379999999999997</v>
      </c>
      <c r="U24" s="2">
        <f>D24*HV25</f>
        <v>8.5178732651983697</v>
      </c>
      <c r="V24" s="109">
        <f t="shared" si="204"/>
        <v>0.66331020264494389</v>
      </c>
      <c r="W24" s="54">
        <v>33</v>
      </c>
      <c r="X24" s="2">
        <f>W24*HU13</f>
        <v>0.94379999999999997</v>
      </c>
      <c r="Y24" s="54">
        <v>70</v>
      </c>
      <c r="Z24" s="2">
        <f>Y24*HU13</f>
        <v>2.0020000000000002</v>
      </c>
      <c r="AA24" s="54">
        <v>70</v>
      </c>
      <c r="AB24" s="2">
        <f>AA24*HU13</f>
        <v>2.0020000000000002</v>
      </c>
      <c r="AC24" s="54">
        <v>70</v>
      </c>
      <c r="AD24" s="54">
        <v>2.01058</v>
      </c>
      <c r="AE24" s="37">
        <v>70.3</v>
      </c>
      <c r="AF24" s="35">
        <f>AE24*HU13</f>
        <v>2.01058</v>
      </c>
      <c r="AG24" s="2">
        <v>70</v>
      </c>
      <c r="AH24" s="73">
        <f>AG24*HU13</f>
        <v>2.0020000000000002</v>
      </c>
      <c r="AI24" s="67">
        <v>70</v>
      </c>
      <c r="AJ24" s="35">
        <f>AI24*HU13</f>
        <v>2.0020000000000002</v>
      </c>
      <c r="AK24" s="2">
        <v>70</v>
      </c>
      <c r="AL24" s="2">
        <f>AK24*HU13</f>
        <v>2.0020000000000002</v>
      </c>
      <c r="AM24" s="2">
        <v>133</v>
      </c>
      <c r="AN24" s="2">
        <f>AM24*HU13</f>
        <v>3.8037999999999998</v>
      </c>
      <c r="AO24" s="2">
        <v>133</v>
      </c>
      <c r="AP24" s="2">
        <f>AO24*HU13</f>
        <v>3.8037999999999998</v>
      </c>
      <c r="AQ24" s="2">
        <v>133</v>
      </c>
      <c r="AR24" s="2">
        <f>AQ24*HU13</f>
        <v>3.8037999999999998</v>
      </c>
      <c r="AS24" s="2">
        <v>133</v>
      </c>
      <c r="AT24" s="2">
        <f>AS24*HU13</f>
        <v>3.8037999999999998</v>
      </c>
      <c r="AU24" s="2">
        <f>V24*HW25</f>
        <v>30.629675227535575</v>
      </c>
      <c r="AV24" s="109">
        <f t="shared" si="205"/>
        <v>1.0031678986272439</v>
      </c>
      <c r="AW24" s="2">
        <v>133</v>
      </c>
      <c r="AX24" s="2">
        <f>AW24*HU13</f>
        <v>3.8037999999999998</v>
      </c>
      <c r="AY24" s="2">
        <v>133</v>
      </c>
      <c r="AZ24" s="2">
        <f>AY24*HU13</f>
        <v>3.8037999999999998</v>
      </c>
      <c r="BA24" s="2">
        <v>133</v>
      </c>
      <c r="BB24" s="2">
        <f>BA24*HU13</f>
        <v>3.8037999999999998</v>
      </c>
      <c r="BC24" s="2">
        <v>133</v>
      </c>
      <c r="BD24" s="2">
        <f>BC24*HV13</f>
        <v>3.8596599999999999</v>
      </c>
      <c r="BE24" s="2">
        <v>133</v>
      </c>
      <c r="BF24" s="2">
        <f>BE24*HV13</f>
        <v>3.8596599999999999</v>
      </c>
      <c r="BG24" s="2">
        <v>133</v>
      </c>
      <c r="BH24" s="2">
        <f>BG24*HV13</f>
        <v>3.8596599999999999</v>
      </c>
      <c r="BI24" s="67">
        <v>133</v>
      </c>
      <c r="BJ24" s="2">
        <f>BI24*HV13</f>
        <v>3.8596599999999999</v>
      </c>
      <c r="BK24" s="2">
        <v>133</v>
      </c>
      <c r="BL24" s="2">
        <f>BK24*HV13</f>
        <v>3.8596599999999999</v>
      </c>
      <c r="BM24" s="2">
        <v>133</v>
      </c>
      <c r="BN24" s="2">
        <f>BM24*HV13</f>
        <v>3.8596599999999999</v>
      </c>
      <c r="BO24" s="2">
        <v>133</v>
      </c>
      <c r="BP24" s="2">
        <f>BO24*HV13</f>
        <v>3.8596599999999999</v>
      </c>
      <c r="BQ24" s="2">
        <v>133</v>
      </c>
      <c r="BR24" s="2">
        <f>BQ24*HV13</f>
        <v>3.8596599999999999</v>
      </c>
      <c r="BS24" s="2">
        <v>133</v>
      </c>
      <c r="BT24" s="2">
        <f>BS24*HV13</f>
        <v>3.8596599999999999</v>
      </c>
      <c r="BU24" s="2">
        <f>AV24*HX25</f>
        <v>47.018479408658919</v>
      </c>
      <c r="BV24" s="109">
        <f t="shared" si="206"/>
        <v>1.0031678986272439</v>
      </c>
      <c r="BW24" s="2">
        <v>133</v>
      </c>
      <c r="BX24" s="2">
        <f>BW24*HV13</f>
        <v>3.8596599999999999</v>
      </c>
      <c r="BY24" s="2">
        <v>133</v>
      </c>
      <c r="BZ24" s="2">
        <f>BY24*HV12</f>
        <v>4.9090299999999996</v>
      </c>
      <c r="CA24" s="2">
        <v>133</v>
      </c>
      <c r="CB24" s="2">
        <f>CA24*HV13</f>
        <v>3.8596599999999999</v>
      </c>
      <c r="CC24" s="2">
        <v>133</v>
      </c>
      <c r="CD24" s="2">
        <f>CC24*HW13</f>
        <v>3.91818</v>
      </c>
      <c r="CE24" s="2">
        <v>133</v>
      </c>
      <c r="CF24" s="2">
        <f>CE24*HW13</f>
        <v>3.91818</v>
      </c>
      <c r="CG24" s="2">
        <v>133</v>
      </c>
      <c r="CH24" s="2">
        <f>CG24*HW13</f>
        <v>3.91818</v>
      </c>
      <c r="CI24" s="2">
        <v>133</v>
      </c>
      <c r="CJ24" s="2">
        <f>CI24*HW13</f>
        <v>3.91818</v>
      </c>
      <c r="CK24" s="2">
        <v>133</v>
      </c>
      <c r="CL24" s="2">
        <f>CK24*HW13</f>
        <v>3.91818</v>
      </c>
      <c r="CM24" s="2">
        <v>133</v>
      </c>
      <c r="CN24" s="2">
        <f>CM24*HW13</f>
        <v>3.91818</v>
      </c>
      <c r="CO24" s="2">
        <v>133</v>
      </c>
      <c r="CP24" s="2">
        <f>CO24*HW13</f>
        <v>3.91818</v>
      </c>
      <c r="CQ24" s="2">
        <v>133</v>
      </c>
      <c r="CR24" s="2">
        <f>CQ24*HW13</f>
        <v>3.91818</v>
      </c>
      <c r="CS24" s="2">
        <v>133</v>
      </c>
      <c r="CT24" s="2">
        <f>CS24*HW13</f>
        <v>3.91818</v>
      </c>
      <c r="CU24" s="2">
        <f>BV24*HY25</f>
        <v>47.723706441393873</v>
      </c>
      <c r="CV24" s="109">
        <f t="shared" si="207"/>
        <v>1.0031678986272439</v>
      </c>
      <c r="CW24" s="2">
        <v>133</v>
      </c>
      <c r="CX24" s="2">
        <f>CW24*HW13</f>
        <v>3.91818</v>
      </c>
      <c r="CY24" s="2">
        <v>133</v>
      </c>
      <c r="CZ24" s="77">
        <f>CY24*HW13</f>
        <v>3.91818</v>
      </c>
      <c r="DA24" s="67">
        <v>133</v>
      </c>
      <c r="DB24" s="2">
        <f>DA24*HW13</f>
        <v>3.91818</v>
      </c>
      <c r="DC24" s="2">
        <v>133</v>
      </c>
      <c r="DD24" s="2">
        <f>DC24*HX13</f>
        <v>3.9767000000000001</v>
      </c>
      <c r="DE24" s="2">
        <v>133</v>
      </c>
      <c r="DF24" s="2">
        <f>DE24*HX13</f>
        <v>3.9767000000000001</v>
      </c>
      <c r="DG24" s="2">
        <v>133</v>
      </c>
      <c r="DH24" s="2">
        <f>DG24*HX13</f>
        <v>3.9767000000000001</v>
      </c>
      <c r="DI24" s="2">
        <v>133</v>
      </c>
      <c r="DJ24" s="2">
        <f>DI24*HX13</f>
        <v>3.9767000000000001</v>
      </c>
      <c r="DK24" s="2">
        <v>133</v>
      </c>
      <c r="DL24" s="2">
        <f>DK24*HX13</f>
        <v>3.9767000000000001</v>
      </c>
      <c r="DM24" s="2">
        <v>133</v>
      </c>
      <c r="DN24" s="2">
        <f>DM24*HX13</f>
        <v>3.9767000000000001</v>
      </c>
      <c r="DO24" s="2">
        <v>133</v>
      </c>
      <c r="DP24" s="2">
        <f>DO24*HX13</f>
        <v>3.9767000000000001</v>
      </c>
      <c r="DQ24" s="2">
        <v>133</v>
      </c>
      <c r="DR24" s="2">
        <f>DQ24*HX13</f>
        <v>3.9767000000000001</v>
      </c>
      <c r="DS24" s="2">
        <v>133</v>
      </c>
      <c r="DT24" s="2">
        <f>DS24*HX13</f>
        <v>3.9767000000000001</v>
      </c>
      <c r="DU24" s="2">
        <f>CV24*HZ25</f>
        <v>48.439968321013723</v>
      </c>
      <c r="DV24" s="109">
        <f t="shared" si="208"/>
        <v>1.0031678986272439</v>
      </c>
      <c r="DW24" s="2">
        <v>133</v>
      </c>
      <c r="DX24" s="2">
        <f>DW24*HX13</f>
        <v>3.9767000000000001</v>
      </c>
      <c r="DY24" s="2">
        <v>133</v>
      </c>
      <c r="DZ24" s="2">
        <f>DY24*HX13</f>
        <v>3.9767000000000001</v>
      </c>
      <c r="EA24" s="2">
        <v>133</v>
      </c>
      <c r="EB24" s="2">
        <f>EA24*HX13</f>
        <v>3.9767000000000001</v>
      </c>
      <c r="EC24" s="2">
        <v>133</v>
      </c>
      <c r="ED24" s="2">
        <f>EC24*HY13</f>
        <v>4.0365500000000001</v>
      </c>
      <c r="EE24" s="2">
        <v>133</v>
      </c>
      <c r="EF24" s="2">
        <f>EE24*HY13</f>
        <v>4.0365500000000001</v>
      </c>
      <c r="EG24" s="2">
        <v>133</v>
      </c>
      <c r="EH24" s="2">
        <f>EG24*HY13</f>
        <v>4.0365500000000001</v>
      </c>
      <c r="EI24" s="2">
        <v>133</v>
      </c>
      <c r="EJ24" s="2">
        <f>EI24*HY13</f>
        <v>4.0365500000000001</v>
      </c>
      <c r="EK24" s="2">
        <v>133</v>
      </c>
      <c r="EL24" s="2">
        <f>EK24*HY13</f>
        <v>4.0365500000000001</v>
      </c>
      <c r="EM24" s="2">
        <f>133</f>
        <v>133</v>
      </c>
      <c r="EN24" s="2">
        <f>EM24*HY13</f>
        <v>4.0365500000000001</v>
      </c>
      <c r="EO24" s="2">
        <f>133</f>
        <v>133</v>
      </c>
      <c r="EP24" s="2">
        <f>EO24*HY13</f>
        <v>4.0365500000000001</v>
      </c>
      <c r="EQ24" s="2">
        <f>133</f>
        <v>133</v>
      </c>
      <c r="ER24" s="2">
        <f>EQ24*HY13</f>
        <v>4.0365500000000001</v>
      </c>
      <c r="ES24" s="2">
        <f>133</f>
        <v>133</v>
      </c>
      <c r="ET24" s="2">
        <f>ES24*HY13</f>
        <v>4.0365500000000001</v>
      </c>
      <c r="EU24" s="2">
        <f>DV24*IA25</f>
        <v>49.166261879619853</v>
      </c>
      <c r="EV24" s="109">
        <f t="shared" si="209"/>
        <v>0.6765097802584602</v>
      </c>
      <c r="EW24" s="2">
        <f>133*1.2</f>
        <v>159.6</v>
      </c>
      <c r="EX24" s="2">
        <f>EW24*HY13</f>
        <v>4.8438600000000003</v>
      </c>
      <c r="EY24" s="2">
        <f>133*1.2</f>
        <v>159.6</v>
      </c>
      <c r="EZ24" s="2">
        <f>EY24*HY13</f>
        <v>4.8438600000000003</v>
      </c>
      <c r="FA24" s="2">
        <f>133*1.2</f>
        <v>159.6</v>
      </c>
      <c r="FB24" s="2">
        <f>FA24*HY13</f>
        <v>4.8438600000000003</v>
      </c>
      <c r="FC24" s="2">
        <v>66</v>
      </c>
      <c r="FD24" s="2">
        <f>FC24*HZ13</f>
        <v>2.0334599999999998</v>
      </c>
      <c r="FE24" s="2">
        <v>66</v>
      </c>
      <c r="FF24" s="2">
        <f>FE24*HZ13</f>
        <v>2.0334599999999998</v>
      </c>
      <c r="FG24" s="2">
        <f>133/2</f>
        <v>66.5</v>
      </c>
      <c r="FH24" s="2">
        <f>FG24*HZ13</f>
        <v>2.0488649999999997</v>
      </c>
      <c r="FI24" s="2">
        <f>133/2</f>
        <v>66.5</v>
      </c>
      <c r="FJ24" s="2">
        <f>FI24*HZ13</f>
        <v>2.0488649999999997</v>
      </c>
      <c r="FK24" s="2">
        <f>133/2</f>
        <v>66.5</v>
      </c>
      <c r="FL24" s="2">
        <f>FK24*HZ13</f>
        <v>2.0488649999999997</v>
      </c>
      <c r="FM24" s="2">
        <f>133/2</f>
        <v>66.5</v>
      </c>
      <c r="FN24" s="2">
        <f>FM24*HZ13</f>
        <v>2.0488649999999997</v>
      </c>
      <c r="FO24" s="2">
        <f>133/2</f>
        <v>66.5</v>
      </c>
      <c r="FP24" s="2">
        <f>FO24*HZ13</f>
        <v>2.0488649999999997</v>
      </c>
      <c r="FQ24" s="2">
        <f>133/2</f>
        <v>66.5</v>
      </c>
      <c r="FR24" s="2">
        <f>FQ24*HZ13</f>
        <v>2.0488649999999997</v>
      </c>
      <c r="FS24" s="2">
        <f>133/2</f>
        <v>66.5</v>
      </c>
      <c r="FT24" s="2">
        <f>FS24*HZ13</f>
        <v>2.0488649999999997</v>
      </c>
      <c r="FU24" s="2">
        <f>EV24*IA25</f>
        <v>33.156420840247392</v>
      </c>
      <c r="FV24" s="109">
        <f t="shared" si="210"/>
        <v>0.15116659124050885</v>
      </c>
      <c r="FW24" s="2">
        <f>133/2</f>
        <v>66.5</v>
      </c>
      <c r="FX24" s="2">
        <f>FW24*HZ13</f>
        <v>2.0488649999999997</v>
      </c>
      <c r="FY24" s="2">
        <f>133/2</f>
        <v>66.5</v>
      </c>
      <c r="FZ24" s="2">
        <f>FY24*HZ13</f>
        <v>2.0488649999999997</v>
      </c>
      <c r="GA24" s="2">
        <f>133/2</f>
        <v>66.5</v>
      </c>
      <c r="GB24" s="77">
        <f>GA24*HZ13</f>
        <v>2.0488649999999997</v>
      </c>
      <c r="GC24" s="67">
        <v>5</v>
      </c>
      <c r="GD24" s="2">
        <f>GC24*IA13</f>
        <v>0.15636074999999997</v>
      </c>
      <c r="GE24" s="2">
        <v>5</v>
      </c>
      <c r="GF24" s="2">
        <f>GE24*IA13</f>
        <v>0.15636074999999997</v>
      </c>
      <c r="GG24" s="2">
        <v>5</v>
      </c>
      <c r="GH24" s="2">
        <f>GG24*IA13</f>
        <v>0.15636074999999997</v>
      </c>
      <c r="GI24" s="2">
        <v>5</v>
      </c>
      <c r="GJ24" s="2">
        <f>GI24*IA13</f>
        <v>0.15636074999999997</v>
      </c>
      <c r="GK24" s="2">
        <v>5</v>
      </c>
      <c r="GL24" s="2">
        <f>GK24*IA13</f>
        <v>0.15636074999999997</v>
      </c>
      <c r="GM24" s="2">
        <v>5</v>
      </c>
      <c r="GN24" s="2">
        <f>GM24*IA13</f>
        <v>0.15636074999999997</v>
      </c>
      <c r="GO24" s="2">
        <v>5</v>
      </c>
      <c r="GP24" s="2">
        <f>GO24*IA13</f>
        <v>0.15636074999999997</v>
      </c>
      <c r="GQ24" s="2">
        <v>5</v>
      </c>
      <c r="GR24" s="2">
        <f>GQ24*IA13</f>
        <v>0.15636074999999997</v>
      </c>
      <c r="GS24" s="2">
        <v>1</v>
      </c>
      <c r="GT24" s="2">
        <f>GS24*IA13</f>
        <v>3.1272149999999992E-2</v>
      </c>
      <c r="GU24" s="2">
        <f>FV24*IA25</f>
        <v>7.4088258032885799</v>
      </c>
      <c r="GV24" s="109">
        <f t="shared" si="211"/>
        <v>5.0284105194348064E-3</v>
      </c>
      <c r="GW24" s="2">
        <v>1</v>
      </c>
      <c r="GX24" s="2">
        <f>GW24*IA13</f>
        <v>3.1272149999999992E-2</v>
      </c>
      <c r="GY24" s="2">
        <v>1</v>
      </c>
      <c r="GZ24" s="2">
        <f>GY24*IA13</f>
        <v>3.1272149999999992E-2</v>
      </c>
      <c r="HA24" s="2">
        <v>1</v>
      </c>
      <c r="HB24" s="2">
        <f>HA24*IA13</f>
        <v>3.1272149999999992E-2</v>
      </c>
      <c r="HC24" s="2">
        <v>1</v>
      </c>
      <c r="HD24" s="2">
        <f>HC24*IB13</f>
        <v>3.1741232249999987E-2</v>
      </c>
      <c r="HE24" s="2">
        <v>1</v>
      </c>
      <c r="HF24" s="2">
        <f>HE24*IB13</f>
        <v>3.1741232249999987E-2</v>
      </c>
      <c r="HG24" s="2">
        <v>1</v>
      </c>
      <c r="HH24" s="2">
        <f>HG24*IB13</f>
        <v>3.1741232249999987E-2</v>
      </c>
      <c r="HI24" s="2">
        <v>1</v>
      </c>
      <c r="HJ24" s="2">
        <f>HI24*IB13</f>
        <v>3.1741232249999987E-2</v>
      </c>
      <c r="HK24" s="2">
        <v>1</v>
      </c>
      <c r="HL24" s="2">
        <f>HK24*IB13</f>
        <v>3.1741232249999987E-2</v>
      </c>
      <c r="HM24" s="2">
        <f>GV24*IA25</f>
        <v>0.2464474279680193</v>
      </c>
      <c r="HN24" s="109">
        <f>SUM(GV24,FV24,EV24,DV24,CV24,BV24,AV24,V24,D24)</f>
        <v>5.6959131593503294</v>
      </c>
      <c r="HO24" s="60">
        <f>SUM(AE24,AG24,AI24,AK24,AM24,AO24,AQ24,AS24,AW24,AY24,BA24,BC24,BE24,BG24,BI24,BK24,BM24,BO24,BQ24,BS24,BW24,BY24,CA24,CC24,CE24,CG24,CI24,CK24,CM24,CO24,CQ24,CS24,CW24,CY24,DA24,DC24,DE24,DG24,DI24,DK24,DM24,DO24,DQ24,DS24,DW24,DY24,EA24,EC24,EE24,EG24,EI24,EK24,EM24,EO24,EQ24,ES24,EW24,EY24,FA24,FC24,FE24,FG24,FI24,FK24,FM24,FO24,FQ24,FS24,FW24,FY24,GA24,GC24,GE24,GG28,GG28,GG24,GI24,GK24,GM24,GO24,GQ24,GS24,GW24,GY24,HA24,HC24,HE24,HG24,HI24,HK24,AC24,AA24,Y24,W24,S24,Q24,O24,M24,K24,I24,G24,E24)</f>
        <v>9063.970000000003</v>
      </c>
      <c r="HP24" s="61">
        <f>SUM(AF24,AH24,AJ24,AL24,AN24,AP24,AR24,AT24,AX24,AZ24,BB24,BD24,BF24,BH24,BJ24,BL24,BN24,BP24,BR24,BT24,BX24,BZ24,CB24,CD24,CF24,CH24,CJ24,CL24,CN24,CP24,CR24,CT24,CX24,CZ24,DB24,DD24,DF24,DH24,DJ24,DL24,DN24,DP24,DR24,DT24,DX24,DZ24,EB24,ED24,EF24,EH24,EJ24,EL24,EN24,EP24,ER24,ET24,EX24,EZ24,FB24,FD24,FF24,FH24,FJ24,FL24,FN24,FP24,FR24,FT24,FX24,FZ24,GB24,GD24,GF24,GH28,GH28,GH24,GJ24,GL24,GN24,GP24,GR24,GT24,GX24,GZ24,HB24,HD24,HF24,HH24,HJ24,HL24,AD24,AB24,Z24,X24,T24,R24,P24,N24,L24,J24,H24,F24)</f>
        <v>269.23781706125021</v>
      </c>
      <c r="HQ24" s="34">
        <f t="shared" si="212"/>
        <v>272.30765861492426</v>
      </c>
      <c r="HT24" s="24"/>
      <c r="HU24" s="29" t="s">
        <v>50</v>
      </c>
      <c r="HV24" s="29">
        <v>57.85</v>
      </c>
      <c r="HW24" s="29">
        <v>58.718000000000004</v>
      </c>
      <c r="HX24" s="29">
        <v>59.598999999999997</v>
      </c>
      <c r="HY24" s="29">
        <v>60.493000000000002</v>
      </c>
      <c r="HZ24" s="29">
        <v>61.4</v>
      </c>
      <c r="IA24" s="29">
        <v>62.320999999999998</v>
      </c>
      <c r="IB24" s="29"/>
      <c r="IC24" s="29"/>
      <c r="ID24" s="29"/>
    </row>
    <row r="25" spans="1:238" s="46" customFormat="1">
      <c r="A25" s="19"/>
      <c r="B25" s="1" t="s">
        <v>120</v>
      </c>
      <c r="C25" s="1"/>
      <c r="D25" s="109">
        <f>SUM(E25,G25,I25,K25,M25,O25,Q25,S25)/132.58/12</f>
        <v>0</v>
      </c>
      <c r="E25" s="54"/>
      <c r="F25" s="2"/>
      <c r="G25" s="54"/>
      <c r="H25" s="2"/>
      <c r="I25" s="54"/>
      <c r="J25" s="2"/>
      <c r="K25" s="54"/>
      <c r="L25" s="2"/>
      <c r="M25" s="54"/>
      <c r="N25" s="2"/>
      <c r="O25" s="54"/>
      <c r="P25" s="2"/>
      <c r="Q25" s="54"/>
      <c r="R25" s="2"/>
      <c r="S25" s="54"/>
      <c r="T25" s="2"/>
      <c r="U25" s="2">
        <f>D25*HV25</f>
        <v>0</v>
      </c>
      <c r="V25" s="109">
        <f t="shared" si="204"/>
        <v>0</v>
      </c>
      <c r="W25" s="54"/>
      <c r="X25" s="2"/>
      <c r="Y25" s="54"/>
      <c r="Z25" s="2"/>
      <c r="AA25" s="54"/>
      <c r="AB25" s="2"/>
      <c r="AC25" s="54"/>
      <c r="AD25" s="54"/>
      <c r="AE25" s="37"/>
      <c r="AF25" s="35"/>
      <c r="AG25" s="2"/>
      <c r="AH25" s="73"/>
      <c r="AI25" s="67"/>
      <c r="AJ25" s="35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>
        <f>V25*HW25</f>
        <v>0</v>
      </c>
      <c r="AV25" s="109">
        <f t="shared" si="205"/>
        <v>0</v>
      </c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67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>
        <f>AV25*HX25</f>
        <v>0</v>
      </c>
      <c r="BV25" s="109">
        <f t="shared" si="206"/>
        <v>0</v>
      </c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>
        <f>BV25*HY25</f>
        <v>0</v>
      </c>
      <c r="CV25" s="109">
        <f t="shared" si="207"/>
        <v>0</v>
      </c>
      <c r="CW25" s="2"/>
      <c r="CX25" s="2"/>
      <c r="CY25" s="2"/>
      <c r="CZ25" s="77"/>
      <c r="DA25" s="67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>
        <f>CV25*HZ25</f>
        <v>0</v>
      </c>
      <c r="DV25" s="109">
        <f t="shared" si="208"/>
        <v>6.6877859908482926E-2</v>
      </c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>
        <f>EM24*0.2</f>
        <v>26.6</v>
      </c>
      <c r="EN25" s="2"/>
      <c r="EO25" s="2">
        <f>EO24*0.2</f>
        <v>26.6</v>
      </c>
      <c r="EP25" s="2"/>
      <c r="EQ25" s="2">
        <f>EQ24*0.2</f>
        <v>26.6</v>
      </c>
      <c r="ER25" s="2"/>
      <c r="ES25" s="2">
        <f>ES24*0.2</f>
        <v>26.6</v>
      </c>
      <c r="ET25" s="2"/>
      <c r="EU25" s="2"/>
      <c r="EV25" s="109">
        <f t="shared" si="209"/>
        <v>0</v>
      </c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>
        <f>EV25*IA25</f>
        <v>0</v>
      </c>
      <c r="FV25" s="109">
        <f t="shared" si="210"/>
        <v>0</v>
      </c>
      <c r="FW25" s="2"/>
      <c r="FX25" s="2"/>
      <c r="FY25" s="2"/>
      <c r="FZ25" s="2"/>
      <c r="GA25" s="2"/>
      <c r="GB25" s="77"/>
      <c r="GC25" s="67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>
        <f>FV25*IA25</f>
        <v>0</v>
      </c>
      <c r="GV25" s="109">
        <f t="shared" si="211"/>
        <v>0</v>
      </c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>
        <f>GV25*IA25</f>
        <v>0</v>
      </c>
      <c r="HN25" s="109">
        <f>SUM(GV25,FV25,EV25,DV25,CV25,BV25,AV25,V25,D25)</f>
        <v>6.6877859908482926E-2</v>
      </c>
      <c r="HO25" s="60"/>
      <c r="HP25" s="61"/>
      <c r="HQ25" s="34">
        <f t="shared" si="212"/>
        <v>0</v>
      </c>
      <c r="HT25" s="24"/>
      <c r="HU25" s="29" t="s">
        <v>47</v>
      </c>
      <c r="HV25" s="29">
        <v>45.494999999999997</v>
      </c>
      <c r="HW25" s="29">
        <v>46.177</v>
      </c>
      <c r="HX25" s="29">
        <v>46.87</v>
      </c>
      <c r="HY25" s="29">
        <v>47.573</v>
      </c>
      <c r="HZ25" s="29">
        <v>48.286999999999999</v>
      </c>
      <c r="IA25" s="29">
        <v>49.011000000000003</v>
      </c>
      <c r="IB25" s="29"/>
      <c r="IC25" s="29"/>
      <c r="ID25" s="29"/>
    </row>
    <row r="26" spans="1:238" s="23" customFormat="1">
      <c r="A26" s="30" t="s">
        <v>17</v>
      </c>
      <c r="B26" s="31" t="s">
        <v>44</v>
      </c>
      <c r="C26" s="31">
        <v>81.650000000000006</v>
      </c>
      <c r="D26" s="109"/>
      <c r="E26" s="53">
        <f>SUM(E27:E28)</f>
        <v>0</v>
      </c>
      <c r="F26" s="53">
        <f t="shared" ref="F26:AD26" si="213">SUM(F27:F28)</f>
        <v>0</v>
      </c>
      <c r="G26" s="53">
        <f t="shared" si="213"/>
        <v>0</v>
      </c>
      <c r="H26" s="53">
        <f t="shared" si="213"/>
        <v>0</v>
      </c>
      <c r="I26" s="53">
        <f t="shared" si="213"/>
        <v>0</v>
      </c>
      <c r="J26" s="53">
        <f t="shared" si="213"/>
        <v>0</v>
      </c>
      <c r="K26" s="53">
        <f t="shared" si="213"/>
        <v>0</v>
      </c>
      <c r="L26" s="53">
        <f t="shared" si="213"/>
        <v>0</v>
      </c>
      <c r="M26" s="53">
        <f t="shared" si="213"/>
        <v>0</v>
      </c>
      <c r="N26" s="53">
        <f t="shared" si="213"/>
        <v>0</v>
      </c>
      <c r="O26" s="53">
        <f t="shared" si="213"/>
        <v>0</v>
      </c>
      <c r="P26" s="53">
        <f t="shared" si="213"/>
        <v>0</v>
      </c>
      <c r="Q26" s="53">
        <f t="shared" si="213"/>
        <v>0</v>
      </c>
      <c r="R26" s="53">
        <f t="shared" si="213"/>
        <v>0</v>
      </c>
      <c r="S26" s="53">
        <f t="shared" si="213"/>
        <v>0</v>
      </c>
      <c r="T26" s="53">
        <f t="shared" si="213"/>
        <v>0</v>
      </c>
      <c r="U26" s="53"/>
      <c r="V26" s="109"/>
      <c r="W26" s="53">
        <f t="shared" si="213"/>
        <v>0</v>
      </c>
      <c r="X26" s="53">
        <f t="shared" si="213"/>
        <v>0</v>
      </c>
      <c r="Y26" s="53">
        <f t="shared" si="213"/>
        <v>10</v>
      </c>
      <c r="Z26" s="53">
        <f t="shared" si="213"/>
        <v>0.28600000000000003</v>
      </c>
      <c r="AA26" s="53">
        <f t="shared" si="213"/>
        <v>0</v>
      </c>
      <c r="AB26" s="53">
        <f t="shared" si="213"/>
        <v>0</v>
      </c>
      <c r="AC26" s="53">
        <f t="shared" si="213"/>
        <v>10</v>
      </c>
      <c r="AD26" s="53">
        <f t="shared" si="213"/>
        <v>2.01058</v>
      </c>
      <c r="AE26" s="36">
        <f>SUM(AE27:AE28)</f>
        <v>202.88</v>
      </c>
      <c r="AF26" s="34" t="e">
        <f t="shared" ref="AF26:CW26" si="214">SUM(AF27:AF28)</f>
        <v>#REF!</v>
      </c>
      <c r="AG26" s="31">
        <f t="shared" si="214"/>
        <v>0</v>
      </c>
      <c r="AH26" s="72">
        <f t="shared" si="214"/>
        <v>0</v>
      </c>
      <c r="AI26" s="66">
        <v>70.3</v>
      </c>
      <c r="AJ26" s="34">
        <f t="shared" si="214"/>
        <v>0</v>
      </c>
      <c r="AK26" s="31">
        <f t="shared" si="214"/>
        <v>0</v>
      </c>
      <c r="AL26" s="31">
        <f t="shared" si="214"/>
        <v>0</v>
      </c>
      <c r="AM26" s="31">
        <f>SUM(AM27:AM28)</f>
        <v>0</v>
      </c>
      <c r="AN26" s="31">
        <f t="shared" si="214"/>
        <v>0</v>
      </c>
      <c r="AO26" s="31">
        <f t="shared" si="214"/>
        <v>13.258000000000003</v>
      </c>
      <c r="AP26" s="31">
        <f t="shared" si="214"/>
        <v>0.48206088000000002</v>
      </c>
      <c r="AQ26" s="31">
        <f t="shared" si="214"/>
        <v>13.258000000000003</v>
      </c>
      <c r="AR26" s="31">
        <f t="shared" si="214"/>
        <v>0.48206088000000002</v>
      </c>
      <c r="AS26" s="31">
        <f t="shared" si="214"/>
        <v>13.258000000000003</v>
      </c>
      <c r="AT26" s="31">
        <f t="shared" si="214"/>
        <v>0.48206088000000002</v>
      </c>
      <c r="AU26" s="31"/>
      <c r="AV26" s="109"/>
      <c r="AW26" s="31">
        <f t="shared" si="214"/>
        <v>13.258000000000003</v>
      </c>
      <c r="AX26" s="31">
        <f t="shared" si="214"/>
        <v>0.48206088000000002</v>
      </c>
      <c r="AY26" s="31">
        <f t="shared" si="214"/>
        <v>13.258000000000003</v>
      </c>
      <c r="AZ26" s="31">
        <f t="shared" si="214"/>
        <v>0.48206088000000002</v>
      </c>
      <c r="BA26" s="31">
        <f t="shared" si="214"/>
        <v>13.258000000000003</v>
      </c>
      <c r="BB26" s="31">
        <f t="shared" si="214"/>
        <v>0.48206088000000002</v>
      </c>
      <c r="BC26" s="31">
        <f t="shared" si="214"/>
        <v>33.145000000000003</v>
      </c>
      <c r="BD26" s="31">
        <f t="shared" si="214"/>
        <v>1.2233819500000001</v>
      </c>
      <c r="BE26" s="31">
        <f t="shared" si="214"/>
        <v>33.145000000000003</v>
      </c>
      <c r="BF26" s="31">
        <f t="shared" si="214"/>
        <v>1.2233819500000001</v>
      </c>
      <c r="BG26" s="31">
        <f t="shared" si="214"/>
        <v>33.145000000000003</v>
      </c>
      <c r="BH26" s="31">
        <f t="shared" si="214"/>
        <v>1.2233819500000001</v>
      </c>
      <c r="BI26" s="66">
        <f t="shared" si="214"/>
        <v>33.145000000000003</v>
      </c>
      <c r="BJ26" s="31">
        <f t="shared" si="214"/>
        <v>1.2233819500000001</v>
      </c>
      <c r="BK26" s="31">
        <f t="shared" si="214"/>
        <v>33.145000000000003</v>
      </c>
      <c r="BL26" s="31">
        <f t="shared" si="214"/>
        <v>1.2233819500000001</v>
      </c>
      <c r="BM26" s="31">
        <f t="shared" si="214"/>
        <v>33.145000000000003</v>
      </c>
      <c r="BN26" s="31">
        <f t="shared" si="214"/>
        <v>1.2233819500000001</v>
      </c>
      <c r="BO26" s="31">
        <f t="shared" si="214"/>
        <v>33.145000000000003</v>
      </c>
      <c r="BP26" s="31">
        <f t="shared" si="214"/>
        <v>1.2233819500000001</v>
      </c>
      <c r="BQ26" s="31">
        <f t="shared" si="214"/>
        <v>33.145000000000003</v>
      </c>
      <c r="BR26" s="31">
        <f t="shared" si="214"/>
        <v>1.2233819500000001</v>
      </c>
      <c r="BS26" s="31">
        <f t="shared" si="214"/>
        <v>33.145000000000003</v>
      </c>
      <c r="BT26" s="31">
        <f t="shared" si="214"/>
        <v>1.2233819500000001</v>
      </c>
      <c r="BU26" s="31"/>
      <c r="BV26" s="109"/>
      <c r="BW26" s="31">
        <f t="shared" si="214"/>
        <v>33.145000000000003</v>
      </c>
      <c r="BX26" s="31">
        <f t="shared" si="214"/>
        <v>1.2233819500000001</v>
      </c>
      <c r="BY26" s="31">
        <f t="shared" si="214"/>
        <v>33.145000000000003</v>
      </c>
      <c r="BZ26" s="31" t="e">
        <f t="shared" si="214"/>
        <v>#REF!</v>
      </c>
      <c r="CA26" s="31">
        <f t="shared" si="214"/>
        <v>33.145000000000003</v>
      </c>
      <c r="CB26" s="31">
        <f t="shared" si="214"/>
        <v>1.2233819500000001</v>
      </c>
      <c r="CC26" s="31">
        <f t="shared" si="214"/>
        <v>66.290000000000006</v>
      </c>
      <c r="CD26" s="31">
        <f t="shared" si="214"/>
        <v>2.4832234000000004</v>
      </c>
      <c r="CE26" s="31">
        <f t="shared" si="214"/>
        <v>67.290000000000006</v>
      </c>
      <c r="CF26" s="31">
        <f t="shared" si="214"/>
        <v>2.5126834000000002</v>
      </c>
      <c r="CG26" s="31">
        <f t="shared" si="214"/>
        <v>67.290000000000006</v>
      </c>
      <c r="CH26" s="31">
        <f t="shared" si="214"/>
        <v>2.5126834000000002</v>
      </c>
      <c r="CI26" s="31">
        <f t="shared" si="214"/>
        <v>67.290000000000006</v>
      </c>
      <c r="CJ26" s="31">
        <f t="shared" si="214"/>
        <v>2.5126834000000002</v>
      </c>
      <c r="CK26" s="31">
        <f t="shared" si="214"/>
        <v>67.290000000000006</v>
      </c>
      <c r="CL26" s="31">
        <f t="shared" si="214"/>
        <v>2.5126834000000002</v>
      </c>
      <c r="CM26" s="31">
        <f t="shared" si="214"/>
        <v>67.290000000000006</v>
      </c>
      <c r="CN26" s="31">
        <f t="shared" si="214"/>
        <v>2.5126834000000002</v>
      </c>
      <c r="CO26" s="31">
        <f t="shared" si="214"/>
        <v>67.290000000000006</v>
      </c>
      <c r="CP26" s="31">
        <f t="shared" si="214"/>
        <v>2.5126834000000002</v>
      </c>
      <c r="CQ26" s="31">
        <f t="shared" si="214"/>
        <v>67.290000000000006</v>
      </c>
      <c r="CR26" s="31">
        <f t="shared" si="214"/>
        <v>2.5126834000000002</v>
      </c>
      <c r="CS26" s="31">
        <f t="shared" si="214"/>
        <v>67.290000000000006</v>
      </c>
      <c r="CT26" s="31">
        <f t="shared" si="214"/>
        <v>2.5126834000000002</v>
      </c>
      <c r="CU26" s="31"/>
      <c r="CV26" s="109"/>
      <c r="CW26" s="31">
        <f t="shared" si="214"/>
        <v>67.290000000000006</v>
      </c>
      <c r="CX26" s="31">
        <f t="shared" ref="CX26:FM26" si="215">SUM(CX27:CX28)</f>
        <v>2.5126834000000002</v>
      </c>
      <c r="CY26" s="31">
        <f t="shared" si="215"/>
        <v>67.290000000000006</v>
      </c>
      <c r="CZ26" s="74">
        <f t="shared" si="215"/>
        <v>2.5126834000000002</v>
      </c>
      <c r="DA26" s="66">
        <f t="shared" si="215"/>
        <v>67.290000000000006</v>
      </c>
      <c r="DB26" s="31">
        <f t="shared" si="215"/>
        <v>2.5126834000000002</v>
      </c>
      <c r="DC26" s="31">
        <f t="shared" si="215"/>
        <v>34.145000000000003</v>
      </c>
      <c r="DD26" s="31">
        <f t="shared" si="215"/>
        <v>1.2900729000000004</v>
      </c>
      <c r="DE26" s="31">
        <f t="shared" si="215"/>
        <v>34.145000000000003</v>
      </c>
      <c r="DF26" s="31">
        <f t="shared" si="215"/>
        <v>1.2900729000000004</v>
      </c>
      <c r="DG26" s="31">
        <f t="shared" si="215"/>
        <v>34.145000000000003</v>
      </c>
      <c r="DH26" s="31">
        <f t="shared" si="215"/>
        <v>1.2900729000000004</v>
      </c>
      <c r="DI26" s="31">
        <f t="shared" si="215"/>
        <v>34.145000000000003</v>
      </c>
      <c r="DJ26" s="31">
        <f t="shared" si="215"/>
        <v>1.2900729000000004</v>
      </c>
      <c r="DK26" s="31">
        <f t="shared" si="215"/>
        <v>34.145000000000003</v>
      </c>
      <c r="DL26" s="31">
        <f t="shared" si="215"/>
        <v>1.2900729000000004</v>
      </c>
      <c r="DM26" s="31">
        <f t="shared" si="215"/>
        <v>34.145000000000003</v>
      </c>
      <c r="DN26" s="31">
        <f t="shared" si="215"/>
        <v>1.2900729000000004</v>
      </c>
      <c r="DO26" s="31">
        <f t="shared" si="215"/>
        <v>34.145000000000003</v>
      </c>
      <c r="DP26" s="31">
        <f t="shared" si="215"/>
        <v>1.2900729000000004</v>
      </c>
      <c r="DQ26" s="31">
        <f t="shared" si="215"/>
        <v>34.145000000000003</v>
      </c>
      <c r="DR26" s="31">
        <f t="shared" si="215"/>
        <v>1.2900729000000004</v>
      </c>
      <c r="DS26" s="31">
        <f t="shared" si="215"/>
        <v>34.145000000000003</v>
      </c>
      <c r="DT26" s="31">
        <f t="shared" si="215"/>
        <v>1.2900729000000004</v>
      </c>
      <c r="DU26" s="31"/>
      <c r="DV26" s="109"/>
      <c r="DW26" s="31">
        <f t="shared" si="215"/>
        <v>34.145000000000003</v>
      </c>
      <c r="DX26" s="31">
        <f t="shared" si="215"/>
        <v>1.2900729000000004</v>
      </c>
      <c r="DY26" s="31">
        <f t="shared" si="215"/>
        <v>34.145000000000003</v>
      </c>
      <c r="DZ26" s="31">
        <f t="shared" si="215"/>
        <v>1.2900729000000004</v>
      </c>
      <c r="EA26" s="31">
        <f t="shared" si="215"/>
        <v>34.145000000000003</v>
      </c>
      <c r="EB26" s="31">
        <f t="shared" si="215"/>
        <v>1.2900729000000004</v>
      </c>
      <c r="EC26" s="31">
        <f t="shared" si="215"/>
        <v>14.258000000000003</v>
      </c>
      <c r="ED26" s="31">
        <f t="shared" si="215"/>
        <v>0.54197622000000012</v>
      </c>
      <c r="EE26" s="31">
        <f t="shared" si="215"/>
        <v>14.258000000000003</v>
      </c>
      <c r="EF26" s="31">
        <f t="shared" si="215"/>
        <v>0.54197622000000012</v>
      </c>
      <c r="EG26" s="31">
        <f t="shared" si="215"/>
        <v>14.258000000000003</v>
      </c>
      <c r="EH26" s="31">
        <f t="shared" si="215"/>
        <v>0.54197622000000012</v>
      </c>
      <c r="EI26" s="31">
        <f t="shared" si="215"/>
        <v>14.258000000000003</v>
      </c>
      <c r="EJ26" s="31">
        <f t="shared" si="215"/>
        <v>0.54197622000000012</v>
      </c>
      <c r="EK26" s="31">
        <f t="shared" si="215"/>
        <v>14.258000000000003</v>
      </c>
      <c r="EL26" s="31">
        <f t="shared" si="215"/>
        <v>0.54197622000000012</v>
      </c>
      <c r="EM26" s="31">
        <f t="shared" si="215"/>
        <v>14.258000000000003</v>
      </c>
      <c r="EN26" s="31">
        <f t="shared" si="215"/>
        <v>0.54197622000000012</v>
      </c>
      <c r="EO26" s="31">
        <f t="shared" si="215"/>
        <v>14.258000000000003</v>
      </c>
      <c r="EP26" s="31">
        <f t="shared" si="215"/>
        <v>0.54197622000000012</v>
      </c>
      <c r="EQ26" s="31">
        <f t="shared" si="215"/>
        <v>14.258000000000003</v>
      </c>
      <c r="ER26" s="31">
        <f t="shared" si="215"/>
        <v>0.54197622000000012</v>
      </c>
      <c r="ES26" s="31">
        <f t="shared" si="215"/>
        <v>14.258000000000003</v>
      </c>
      <c r="ET26" s="31">
        <f t="shared" si="215"/>
        <v>0.54197622000000012</v>
      </c>
      <c r="EU26" s="31"/>
      <c r="EV26" s="109"/>
      <c r="EW26" s="31">
        <f t="shared" si="215"/>
        <v>14.258000000000003</v>
      </c>
      <c r="EX26" s="31">
        <f t="shared" si="215"/>
        <v>0.54197622000000012</v>
      </c>
      <c r="EY26" s="31">
        <f t="shared" si="215"/>
        <v>14.258000000000003</v>
      </c>
      <c r="EZ26" s="31">
        <f t="shared" si="215"/>
        <v>0.54197622000000012</v>
      </c>
      <c r="FA26" s="31">
        <f t="shared" si="215"/>
        <v>14.258000000000003</v>
      </c>
      <c r="FB26" s="31">
        <f t="shared" si="215"/>
        <v>0.54197622000000012</v>
      </c>
      <c r="FC26" s="31">
        <f t="shared" si="215"/>
        <v>14.258000000000003</v>
      </c>
      <c r="FD26" s="31">
        <f t="shared" si="215"/>
        <v>0.55012586000000019</v>
      </c>
      <c r="FE26" s="31">
        <f t="shared" si="215"/>
        <v>14.258000000000003</v>
      </c>
      <c r="FF26" s="31">
        <f t="shared" si="215"/>
        <v>0.55012586000000019</v>
      </c>
      <c r="FG26" s="31">
        <f t="shared" si="215"/>
        <v>14.258000000000003</v>
      </c>
      <c r="FH26" s="31">
        <f t="shared" si="215"/>
        <v>0.55012586000000019</v>
      </c>
      <c r="FI26" s="31">
        <f t="shared" si="215"/>
        <v>14.258000000000003</v>
      </c>
      <c r="FJ26" s="31">
        <f t="shared" si="215"/>
        <v>0.55012586000000019</v>
      </c>
      <c r="FK26" s="31">
        <f t="shared" si="215"/>
        <v>14.258000000000003</v>
      </c>
      <c r="FL26" s="31">
        <f t="shared" si="215"/>
        <v>0.55012586000000019</v>
      </c>
      <c r="FM26" s="31">
        <f t="shared" si="215"/>
        <v>14.258000000000003</v>
      </c>
      <c r="FN26" s="31">
        <f t="shared" ref="FN26:HL26" si="216">SUM(FN27:FN28)</f>
        <v>0.55012586000000019</v>
      </c>
      <c r="FO26" s="31">
        <f t="shared" si="216"/>
        <v>14.258000000000003</v>
      </c>
      <c r="FP26" s="31">
        <f t="shared" si="216"/>
        <v>0.55012586000000019</v>
      </c>
      <c r="FQ26" s="31">
        <f t="shared" si="216"/>
        <v>14.258000000000003</v>
      </c>
      <c r="FR26" s="31">
        <f t="shared" si="216"/>
        <v>0.55012586000000019</v>
      </c>
      <c r="FS26" s="31">
        <f t="shared" si="216"/>
        <v>14.258000000000003</v>
      </c>
      <c r="FT26" s="31">
        <f t="shared" si="216"/>
        <v>0.55012586000000019</v>
      </c>
      <c r="FU26" s="31"/>
      <c r="FV26" s="109"/>
      <c r="FW26" s="31">
        <f t="shared" si="216"/>
        <v>14.258000000000003</v>
      </c>
      <c r="FX26" s="31">
        <f t="shared" si="216"/>
        <v>0.55012586000000019</v>
      </c>
      <c r="FY26" s="31">
        <f t="shared" si="216"/>
        <v>14.258000000000003</v>
      </c>
      <c r="FZ26" s="31">
        <f t="shared" si="216"/>
        <v>0.55012586000000019</v>
      </c>
      <c r="GA26" s="31">
        <f t="shared" si="216"/>
        <v>14.258000000000003</v>
      </c>
      <c r="GB26" s="74">
        <f t="shared" si="216"/>
        <v>0.55012586000000019</v>
      </c>
      <c r="GC26" s="66">
        <f t="shared" si="216"/>
        <v>14.258000000000003</v>
      </c>
      <c r="GD26" s="31">
        <f t="shared" si="216"/>
        <v>0.55837774790000005</v>
      </c>
      <c r="GE26" s="31">
        <f t="shared" si="216"/>
        <v>14.258000000000003</v>
      </c>
      <c r="GF26" s="31">
        <f t="shared" si="216"/>
        <v>0.55837774790000005</v>
      </c>
      <c r="GG26" s="31">
        <f t="shared" si="216"/>
        <v>14.258000000000003</v>
      </c>
      <c r="GH26" s="31">
        <f t="shared" si="216"/>
        <v>0.55837774790000005</v>
      </c>
      <c r="GI26" s="31">
        <f t="shared" si="216"/>
        <v>14.258000000000003</v>
      </c>
      <c r="GJ26" s="31">
        <f t="shared" si="216"/>
        <v>0.55837774790000005</v>
      </c>
      <c r="GK26" s="31">
        <f t="shared" si="216"/>
        <v>14.258000000000003</v>
      </c>
      <c r="GL26" s="31">
        <f t="shared" si="216"/>
        <v>0.55837774790000005</v>
      </c>
      <c r="GM26" s="31">
        <f t="shared" si="216"/>
        <v>14.258000000000003</v>
      </c>
      <c r="GN26" s="31">
        <f t="shared" si="216"/>
        <v>0.55837774790000005</v>
      </c>
      <c r="GO26" s="31">
        <f t="shared" si="216"/>
        <v>14.258000000000003</v>
      </c>
      <c r="GP26" s="31">
        <f t="shared" si="216"/>
        <v>0.55837774790000005</v>
      </c>
      <c r="GQ26" s="31">
        <f t="shared" si="216"/>
        <v>14.258000000000003</v>
      </c>
      <c r="GR26" s="31">
        <f t="shared" si="216"/>
        <v>0.55837774790000005</v>
      </c>
      <c r="GS26" s="31">
        <f t="shared" si="216"/>
        <v>14.258000000000003</v>
      </c>
      <c r="GT26" s="31">
        <f t="shared" si="216"/>
        <v>0.55837774790000005</v>
      </c>
      <c r="GU26" s="31"/>
      <c r="GV26" s="109"/>
      <c r="GW26" s="31">
        <f t="shared" si="216"/>
        <v>14.258000000000003</v>
      </c>
      <c r="GX26" s="31">
        <f t="shared" si="216"/>
        <v>0.55837774790000005</v>
      </c>
      <c r="GY26" s="31">
        <f t="shared" si="216"/>
        <v>14.258000000000003</v>
      </c>
      <c r="GZ26" s="31">
        <f t="shared" si="216"/>
        <v>0.55837774790000005</v>
      </c>
      <c r="HA26" s="31">
        <f t="shared" si="216"/>
        <v>14.258000000000003</v>
      </c>
      <c r="HB26" s="31">
        <f t="shared" si="216"/>
        <v>0.55837774790000005</v>
      </c>
      <c r="HC26" s="31">
        <f t="shared" si="216"/>
        <v>1</v>
      </c>
      <c r="HD26" s="31">
        <f t="shared" si="216"/>
        <v>3.1741232249999987E-2</v>
      </c>
      <c r="HE26" s="31">
        <f t="shared" si="216"/>
        <v>1</v>
      </c>
      <c r="HF26" s="31">
        <f t="shared" si="216"/>
        <v>3.1741232249999987E-2</v>
      </c>
      <c r="HG26" s="31">
        <f t="shared" si="216"/>
        <v>2</v>
      </c>
      <c r="HH26" s="31">
        <f t="shared" si="216"/>
        <v>7.2095145499999985E-2</v>
      </c>
      <c r="HI26" s="31">
        <f t="shared" si="216"/>
        <v>1</v>
      </c>
      <c r="HJ26" s="31">
        <f t="shared" si="216"/>
        <v>3.1741232249999987E-2</v>
      </c>
      <c r="HK26" s="31">
        <f t="shared" si="216"/>
        <v>1</v>
      </c>
      <c r="HL26" s="31">
        <f t="shared" si="216"/>
        <v>3.1741232249999987E-2</v>
      </c>
      <c r="HM26" s="31"/>
      <c r="HN26" s="109"/>
      <c r="HO26" s="60">
        <f t="shared" ref="HO26:HP28" si="217">SUM(AE26,AG26,AI26,AK26,AM26,AO26,AQ26,AS26,AW26,AY26,BA26,BC26,BE26,BG26,BI26,BK26,BM26,BO26,BQ26,BS26,BW26,BY26,CA26,CC26,CE26,CG26,CI26,CK26,CM26,CO26,CQ26,CS26,CW26,CY26,DA26,DC26,DE26,DG26,DI26,DK26,DM26,DO26,DQ26,DS26,DW26,DY26,EA26,EC26,EE26,EG26,EI26,EK26,EM26,EO26,EQ26,ES26,EW26,EY26,FA26,FC26,FE26,FG26,FI26,FK26,FM26,FO26,FQ26,FS26,FW26,FY26,GA26,GC26,GE26,GG29,GG29,GG26,GI26,GK26,GM26,GO26,GQ26,GS26,GW26,GY26,HA26,HC26,HE26,HG26,HI26,HK26,AC26,AA26,Y26,W26,S26,Q26,O26,M26,K26,I26,G26,E26)</f>
        <v>2505.9759999999937</v>
      </c>
      <c r="HP26" s="61" t="e">
        <f t="shared" si="217"/>
        <v>#REF!</v>
      </c>
      <c r="HQ26" s="34">
        <f>SUM(HQ27:HQ28)</f>
        <v>91.757338125408566</v>
      </c>
      <c r="HT26" s="32"/>
      <c r="HU26" s="33" t="s">
        <v>122</v>
      </c>
      <c r="HV26" s="33">
        <v>35.588999999999999</v>
      </c>
      <c r="HW26" s="33">
        <v>36.122999999999998</v>
      </c>
      <c r="HX26" s="33">
        <v>36.664999999999999</v>
      </c>
      <c r="HY26" s="33">
        <v>37.215000000000003</v>
      </c>
      <c r="HZ26" s="33">
        <v>37.773000000000003</v>
      </c>
      <c r="IA26" s="33">
        <v>38.340000000000003</v>
      </c>
      <c r="IB26" s="33"/>
      <c r="IC26" s="33"/>
      <c r="ID26" s="33"/>
    </row>
    <row r="27" spans="1:238">
      <c r="A27" s="19"/>
      <c r="B27" s="2" t="s">
        <v>109</v>
      </c>
      <c r="C27" s="2"/>
      <c r="D27" s="109">
        <f>SUM(E27,G27,I27,K27,M27,O27,Q27,S27)/132.58/12</f>
        <v>0</v>
      </c>
      <c r="E27" s="54"/>
      <c r="F27" s="54">
        <f>E27*HU12</f>
        <v>0</v>
      </c>
      <c r="G27" s="54"/>
      <c r="H27" s="54">
        <f>G27*HU12</f>
        <v>0</v>
      </c>
      <c r="I27" s="54"/>
      <c r="J27" s="54">
        <f>I27*HU12</f>
        <v>0</v>
      </c>
      <c r="K27" s="54">
        <v>0</v>
      </c>
      <c r="L27" s="54">
        <f>K27*HU12</f>
        <v>0</v>
      </c>
      <c r="M27" s="54">
        <v>0</v>
      </c>
      <c r="N27" s="54">
        <f>M27*HU12</f>
        <v>0</v>
      </c>
      <c r="O27" s="54">
        <v>0</v>
      </c>
      <c r="P27" s="54">
        <f>O27*HU12</f>
        <v>0</v>
      </c>
      <c r="Q27" s="54">
        <v>0</v>
      </c>
      <c r="R27" s="54">
        <f>Q27*HU12</f>
        <v>0</v>
      </c>
      <c r="S27" s="54">
        <v>0</v>
      </c>
      <c r="T27" s="54">
        <f>S27*HU12</f>
        <v>0</v>
      </c>
      <c r="U27" s="35">
        <f>D27*HV24</f>
        <v>0</v>
      </c>
      <c r="V27" s="109">
        <f t="shared" si="204"/>
        <v>0.10833333333333335</v>
      </c>
      <c r="W27" s="54">
        <v>0</v>
      </c>
      <c r="X27" s="54">
        <f>W27*HU12</f>
        <v>0</v>
      </c>
      <c r="Y27" s="54">
        <v>0</v>
      </c>
      <c r="Z27" s="54">
        <f>Y27*HU12</f>
        <v>0</v>
      </c>
      <c r="AA27" s="54">
        <v>0</v>
      </c>
      <c r="AB27" s="54">
        <f>AA27*HU12</f>
        <v>0</v>
      </c>
      <c r="AC27" s="54">
        <v>0</v>
      </c>
      <c r="AD27" s="54">
        <f>AC27*HS15</f>
        <v>0</v>
      </c>
      <c r="AE27" s="63">
        <v>132.58000000000001</v>
      </c>
      <c r="AF27" s="54">
        <f>AE27*HU15</f>
        <v>2.5322780000000007</v>
      </c>
      <c r="AG27" s="2"/>
      <c r="AH27" s="73">
        <f>AG27*HU12</f>
        <v>0</v>
      </c>
      <c r="AI27" s="67"/>
      <c r="AJ27" s="35">
        <f>AI27*HU12</f>
        <v>0</v>
      </c>
      <c r="AK27" s="2"/>
      <c r="AL27" s="2">
        <f>AK27*HU12</f>
        <v>0</v>
      </c>
      <c r="AM27" s="2"/>
      <c r="AN27" s="2">
        <f>AM27*HU12</f>
        <v>0</v>
      </c>
      <c r="AO27" s="2">
        <f>132.58*0.1</f>
        <v>13.258000000000003</v>
      </c>
      <c r="AP27" s="2">
        <f>AO27*HU12</f>
        <v>0.48206088000000002</v>
      </c>
      <c r="AQ27" s="2">
        <v>13.258000000000003</v>
      </c>
      <c r="AR27" s="2">
        <f>AQ27*HU12</f>
        <v>0.48206088000000002</v>
      </c>
      <c r="AS27" s="2">
        <f>132.58*0.1</f>
        <v>13.258000000000003</v>
      </c>
      <c r="AT27" s="2">
        <f>AS27*HU12</f>
        <v>0.48206088000000002</v>
      </c>
      <c r="AU27" s="35">
        <f>V27*HW24</f>
        <v>6.3611166666666676</v>
      </c>
      <c r="AV27" s="109">
        <f t="shared" si="205"/>
        <v>0.21249999999999999</v>
      </c>
      <c r="AW27" s="2">
        <f>132.58*0.1</f>
        <v>13.258000000000003</v>
      </c>
      <c r="AX27" s="2">
        <f>AW27*HU12</f>
        <v>0.48206088000000002</v>
      </c>
      <c r="AY27" s="2">
        <f>132.58*0.1</f>
        <v>13.258000000000003</v>
      </c>
      <c r="AZ27" s="2">
        <f>AY27*HU12</f>
        <v>0.48206088000000002</v>
      </c>
      <c r="BA27" s="2">
        <f>132.58*0.1</f>
        <v>13.258000000000003</v>
      </c>
      <c r="BB27" s="2">
        <f>BA27*HU12</f>
        <v>0.48206088000000002</v>
      </c>
      <c r="BC27" s="2">
        <f>132.58*0.25</f>
        <v>33.145000000000003</v>
      </c>
      <c r="BD27" s="2">
        <f>BC27*HV12</f>
        <v>1.2233819500000001</v>
      </c>
      <c r="BE27" s="2">
        <f>132.58*0.25</f>
        <v>33.145000000000003</v>
      </c>
      <c r="BF27" s="2">
        <f>BE27*HV12</f>
        <v>1.2233819500000001</v>
      </c>
      <c r="BG27" s="2">
        <f>132.58*0.25</f>
        <v>33.145000000000003</v>
      </c>
      <c r="BH27" s="2">
        <f>BG27*HV12</f>
        <v>1.2233819500000001</v>
      </c>
      <c r="BI27" s="67">
        <f>132.58*0.25</f>
        <v>33.145000000000003</v>
      </c>
      <c r="BJ27" s="2">
        <f>BI27*HV12</f>
        <v>1.2233819500000001</v>
      </c>
      <c r="BK27" s="2">
        <f>132.58*0.25</f>
        <v>33.145000000000003</v>
      </c>
      <c r="BL27" s="2">
        <f>BK27*HV12</f>
        <v>1.2233819500000001</v>
      </c>
      <c r="BM27" s="2">
        <f>132.58*0.25</f>
        <v>33.145000000000003</v>
      </c>
      <c r="BN27" s="2">
        <f>BM27*HV12</f>
        <v>1.2233819500000001</v>
      </c>
      <c r="BO27" s="2">
        <f>132.58*0.25</f>
        <v>33.145000000000003</v>
      </c>
      <c r="BP27" s="2">
        <f>BO27*HV12</f>
        <v>1.2233819500000001</v>
      </c>
      <c r="BQ27" s="2">
        <f>132.58*0.25</f>
        <v>33.145000000000003</v>
      </c>
      <c r="BR27" s="2">
        <f>BQ27*HV12</f>
        <v>1.2233819500000001</v>
      </c>
      <c r="BS27" s="2">
        <f>132.58*0.25</f>
        <v>33.145000000000003</v>
      </c>
      <c r="BT27" s="2">
        <f>BS27*HV12</f>
        <v>1.2233819500000001</v>
      </c>
      <c r="BU27" s="35">
        <f>AV27*HX24</f>
        <v>12.664787499999999</v>
      </c>
      <c r="BV27" s="109">
        <f t="shared" si="206"/>
        <v>0.4375</v>
      </c>
      <c r="BW27" s="2">
        <f>132.58*0.25</f>
        <v>33.145000000000003</v>
      </c>
      <c r="BX27" s="2">
        <f>BW27*HV12</f>
        <v>1.2233819500000001</v>
      </c>
      <c r="BY27" s="2">
        <f>132.58*0.25</f>
        <v>33.145000000000003</v>
      </c>
      <c r="BZ27" s="2">
        <f>BY27*HV12</f>
        <v>1.2233819500000001</v>
      </c>
      <c r="CA27" s="2">
        <f>132.58*0.25</f>
        <v>33.145000000000003</v>
      </c>
      <c r="CB27" s="2">
        <f>CA27*HV12</f>
        <v>1.2233819500000001</v>
      </c>
      <c r="CC27" s="2">
        <f>132.58*0.5</f>
        <v>66.290000000000006</v>
      </c>
      <c r="CD27" s="2">
        <f>CC27*HW12</f>
        <v>2.4832234000000004</v>
      </c>
      <c r="CE27" s="2">
        <f>132.58*0.5</f>
        <v>66.290000000000006</v>
      </c>
      <c r="CF27" s="2">
        <f>CE27*HW12</f>
        <v>2.4832234000000004</v>
      </c>
      <c r="CG27" s="2">
        <f>132.58*0.5</f>
        <v>66.290000000000006</v>
      </c>
      <c r="CH27" s="2">
        <f>CG27*HW12</f>
        <v>2.4832234000000004</v>
      </c>
      <c r="CI27" s="2">
        <f>132.58*0.5</f>
        <v>66.290000000000006</v>
      </c>
      <c r="CJ27" s="2">
        <f>CI27*HW12</f>
        <v>2.4832234000000004</v>
      </c>
      <c r="CK27" s="2">
        <f>132.58*0.5</f>
        <v>66.290000000000006</v>
      </c>
      <c r="CL27" s="2">
        <f>CK27*HW12</f>
        <v>2.4832234000000004</v>
      </c>
      <c r="CM27" s="2">
        <f>132.58*0.5</f>
        <v>66.290000000000006</v>
      </c>
      <c r="CN27" s="2">
        <f>CM27*HW12</f>
        <v>2.4832234000000004</v>
      </c>
      <c r="CO27" s="2">
        <f>132.58*0.5</f>
        <v>66.290000000000006</v>
      </c>
      <c r="CP27" s="2">
        <f>CO27*HW12</f>
        <v>2.4832234000000004</v>
      </c>
      <c r="CQ27" s="2">
        <f>132.58*0.5</f>
        <v>66.290000000000006</v>
      </c>
      <c r="CR27" s="2">
        <f>CQ27*HW12</f>
        <v>2.4832234000000004</v>
      </c>
      <c r="CS27" s="2">
        <f>132.58*0.5</f>
        <v>66.290000000000006</v>
      </c>
      <c r="CT27" s="2">
        <f>CS27*HW12</f>
        <v>2.4832234000000004</v>
      </c>
      <c r="CU27" s="35">
        <f>BV27*HY24</f>
        <v>26.465687500000001</v>
      </c>
      <c r="CV27" s="109">
        <f t="shared" si="207"/>
        <v>0.31249999999999989</v>
      </c>
      <c r="CW27" s="2">
        <f>132.58*0.5</f>
        <v>66.290000000000006</v>
      </c>
      <c r="CX27" s="2">
        <f>CW27*HW12</f>
        <v>2.4832234000000004</v>
      </c>
      <c r="CY27" s="2">
        <f>132.58*0.5</f>
        <v>66.290000000000006</v>
      </c>
      <c r="CZ27" s="77">
        <f>CY27*HW12</f>
        <v>2.4832234000000004</v>
      </c>
      <c r="DA27" s="67">
        <f>132.58*0.5</f>
        <v>66.290000000000006</v>
      </c>
      <c r="DB27" s="2">
        <f>DA27*HW12</f>
        <v>2.4832234000000004</v>
      </c>
      <c r="DC27" s="2">
        <f>132.58*0.25</f>
        <v>33.145000000000003</v>
      </c>
      <c r="DD27" s="2">
        <f>DC27*HX12</f>
        <v>1.2601729000000004</v>
      </c>
      <c r="DE27" s="2">
        <f>132.58*0.25</f>
        <v>33.145000000000003</v>
      </c>
      <c r="DF27" s="2">
        <f>DE27*HX12</f>
        <v>1.2601729000000004</v>
      </c>
      <c r="DG27" s="2">
        <f>132.58*0.25</f>
        <v>33.145000000000003</v>
      </c>
      <c r="DH27" s="2">
        <f>DG27*HX12</f>
        <v>1.2601729000000004</v>
      </c>
      <c r="DI27" s="2">
        <f>132.58*0.25</f>
        <v>33.145000000000003</v>
      </c>
      <c r="DJ27" s="2">
        <f>DI27*HX12</f>
        <v>1.2601729000000004</v>
      </c>
      <c r="DK27" s="2">
        <f>132.58*0.25</f>
        <v>33.145000000000003</v>
      </c>
      <c r="DL27" s="2">
        <f>DK27*HX12</f>
        <v>1.2601729000000004</v>
      </c>
      <c r="DM27" s="2">
        <f>132.58*0.25</f>
        <v>33.145000000000003</v>
      </c>
      <c r="DN27" s="2">
        <f>DM27*HX12</f>
        <v>1.2601729000000004</v>
      </c>
      <c r="DO27" s="2">
        <f>132.58*0.25</f>
        <v>33.145000000000003</v>
      </c>
      <c r="DP27" s="2">
        <f>DO27*HX12</f>
        <v>1.2601729000000004</v>
      </c>
      <c r="DQ27" s="2">
        <f>132.58*0.25</f>
        <v>33.145000000000003</v>
      </c>
      <c r="DR27" s="2">
        <f>DQ27*HX12</f>
        <v>1.2601729000000004</v>
      </c>
      <c r="DS27" s="2">
        <f>132.58*0.25</f>
        <v>33.145000000000003</v>
      </c>
      <c r="DT27" s="2">
        <f>DS27*HX12</f>
        <v>1.2601729000000004</v>
      </c>
      <c r="DU27" s="35">
        <f>CV27*HZ24</f>
        <v>19.187499999999993</v>
      </c>
      <c r="DV27" s="109">
        <f t="shared" si="208"/>
        <v>0.13750000000000004</v>
      </c>
      <c r="DW27" s="2">
        <f>132.58*0.25</f>
        <v>33.145000000000003</v>
      </c>
      <c r="DX27" s="2">
        <f>DW27*HX12</f>
        <v>1.2601729000000004</v>
      </c>
      <c r="DY27" s="2">
        <f>132.58*0.25</f>
        <v>33.145000000000003</v>
      </c>
      <c r="DZ27" s="2">
        <f>DY27*HX12</f>
        <v>1.2601729000000004</v>
      </c>
      <c r="EA27" s="2">
        <f>132.58*0.25</f>
        <v>33.145000000000003</v>
      </c>
      <c r="EB27" s="2">
        <f>EA27*HX12</f>
        <v>1.2601729000000004</v>
      </c>
      <c r="EC27" s="2">
        <f>132.58*0.1</f>
        <v>13.258000000000003</v>
      </c>
      <c r="ED27" s="2">
        <f>EC27*HY12</f>
        <v>0.51162622000000013</v>
      </c>
      <c r="EE27" s="2">
        <v>13.258000000000003</v>
      </c>
      <c r="EF27" s="2">
        <f>EE27*HY12</f>
        <v>0.51162622000000013</v>
      </c>
      <c r="EG27" s="2">
        <v>13.258000000000003</v>
      </c>
      <c r="EH27" s="2">
        <f>EG27*HY12</f>
        <v>0.51162622000000013</v>
      </c>
      <c r="EI27" s="2">
        <v>13.258000000000003</v>
      </c>
      <c r="EJ27" s="2">
        <f>EI27*HY12</f>
        <v>0.51162622000000013</v>
      </c>
      <c r="EK27" s="2">
        <v>13.258000000000003</v>
      </c>
      <c r="EL27" s="2">
        <f>EK27*HY12</f>
        <v>0.51162622000000013</v>
      </c>
      <c r="EM27" s="2">
        <v>13.258000000000003</v>
      </c>
      <c r="EN27" s="2">
        <f>EM27*HY12</f>
        <v>0.51162622000000013</v>
      </c>
      <c r="EO27" s="2">
        <v>13.258000000000003</v>
      </c>
      <c r="EP27" s="2">
        <f>EO27*HY12</f>
        <v>0.51162622000000013</v>
      </c>
      <c r="EQ27" s="2">
        <v>13.258000000000003</v>
      </c>
      <c r="ER27" s="2">
        <f>EQ27*HY12</f>
        <v>0.51162622000000013</v>
      </c>
      <c r="ES27" s="2">
        <v>13.258000000000003</v>
      </c>
      <c r="ET27" s="2">
        <f>ES27*HY12</f>
        <v>0.51162622000000013</v>
      </c>
      <c r="EU27" s="2">
        <f>DV27*HZ24</f>
        <v>8.4425000000000026</v>
      </c>
      <c r="EV27" s="109">
        <f t="shared" si="209"/>
        <v>0.10000000000000005</v>
      </c>
      <c r="EW27" s="2">
        <v>13.258000000000003</v>
      </c>
      <c r="EX27" s="2">
        <f>EW27*HY12</f>
        <v>0.51162622000000013</v>
      </c>
      <c r="EY27" s="2">
        <v>13.258000000000003</v>
      </c>
      <c r="EZ27" s="2">
        <f>EY27*HY12</f>
        <v>0.51162622000000013</v>
      </c>
      <c r="FA27" s="2">
        <v>13.258000000000003</v>
      </c>
      <c r="FB27" s="2">
        <f>FA27*HY12</f>
        <v>0.51162622000000013</v>
      </c>
      <c r="FC27" s="2">
        <v>13.258000000000003</v>
      </c>
      <c r="FD27" s="2">
        <f>FC27*HZ12</f>
        <v>0.51931586000000018</v>
      </c>
      <c r="FE27" s="2">
        <v>13.258000000000003</v>
      </c>
      <c r="FF27" s="2">
        <f>FE27*HZ12</f>
        <v>0.51931586000000018</v>
      </c>
      <c r="FG27" s="2">
        <v>13.258000000000003</v>
      </c>
      <c r="FH27" s="2">
        <f>FG27*HZ12</f>
        <v>0.51931586000000018</v>
      </c>
      <c r="FI27" s="2">
        <v>13.258000000000003</v>
      </c>
      <c r="FJ27" s="2">
        <f>FI27*HZ12</f>
        <v>0.51931586000000018</v>
      </c>
      <c r="FK27" s="2">
        <v>13.258000000000003</v>
      </c>
      <c r="FL27" s="2">
        <f>FK27*HZ12</f>
        <v>0.51931586000000018</v>
      </c>
      <c r="FM27" s="2">
        <v>13.258000000000003</v>
      </c>
      <c r="FN27" s="2">
        <f>FM27*HZ12</f>
        <v>0.51931586000000018</v>
      </c>
      <c r="FO27" s="2">
        <v>13.258000000000003</v>
      </c>
      <c r="FP27" s="2">
        <f>FO27*HZ12</f>
        <v>0.51931586000000018</v>
      </c>
      <c r="FQ27" s="2">
        <v>13.258000000000003</v>
      </c>
      <c r="FR27" s="2">
        <f>FQ27*HZ12</f>
        <v>0.51931586000000018</v>
      </c>
      <c r="FS27" s="2">
        <v>13.258000000000003</v>
      </c>
      <c r="FT27" s="2">
        <f>FS27*HZ12</f>
        <v>0.51931586000000018</v>
      </c>
      <c r="FU27" s="35">
        <f>EV27*IA24</f>
        <v>6.2321000000000026</v>
      </c>
      <c r="FV27" s="109">
        <f t="shared" si="210"/>
        <v>0.10000000000000005</v>
      </c>
      <c r="FW27" s="2">
        <v>13.258000000000003</v>
      </c>
      <c r="FX27" s="2">
        <f>FW27*HZ12</f>
        <v>0.51931586000000018</v>
      </c>
      <c r="FY27" s="2">
        <v>13.258000000000003</v>
      </c>
      <c r="FZ27" s="2">
        <f>FY27*HZ12</f>
        <v>0.51931586000000018</v>
      </c>
      <c r="GA27" s="2">
        <v>13.258000000000003</v>
      </c>
      <c r="GB27" s="77">
        <f>GA27*HZ12</f>
        <v>0.51931586000000018</v>
      </c>
      <c r="GC27" s="67">
        <v>13.258000000000003</v>
      </c>
      <c r="GD27" s="2">
        <f>GC27*IA12</f>
        <v>0.52710559790000011</v>
      </c>
      <c r="GE27" s="2">
        <v>13.258000000000003</v>
      </c>
      <c r="GF27" s="2">
        <f>GE27*IA12</f>
        <v>0.52710559790000011</v>
      </c>
      <c r="GG27" s="2">
        <v>13.258000000000003</v>
      </c>
      <c r="GH27" s="2">
        <f>GG27*IA12</f>
        <v>0.52710559790000011</v>
      </c>
      <c r="GI27" s="2">
        <v>13.258000000000003</v>
      </c>
      <c r="GJ27" s="2">
        <f>GI27*IA12</f>
        <v>0.52710559790000011</v>
      </c>
      <c r="GK27" s="2">
        <v>13.258000000000003</v>
      </c>
      <c r="GL27" s="2">
        <f>GK27*IA12</f>
        <v>0.52710559790000011</v>
      </c>
      <c r="GM27" s="2">
        <v>13.258000000000003</v>
      </c>
      <c r="GN27" s="2">
        <f>GM27*IA12</f>
        <v>0.52710559790000011</v>
      </c>
      <c r="GO27" s="2">
        <v>13.258000000000003</v>
      </c>
      <c r="GP27" s="2">
        <f>GO27*IA12</f>
        <v>0.52710559790000011</v>
      </c>
      <c r="GQ27" s="2">
        <v>13.258000000000003</v>
      </c>
      <c r="GR27" s="2">
        <f>GQ27*IA12</f>
        <v>0.52710559790000011</v>
      </c>
      <c r="GS27" s="2">
        <v>13.258000000000003</v>
      </c>
      <c r="GT27" s="2">
        <f>GS27*IA12</f>
        <v>0.52710559790000011</v>
      </c>
      <c r="GU27" s="35">
        <f>FV27*IA24</f>
        <v>6.2321000000000026</v>
      </c>
      <c r="GV27" s="109">
        <f t="shared" si="211"/>
        <v>2.5628551314929356E-2</v>
      </c>
      <c r="GW27" s="2">
        <v>13.258000000000003</v>
      </c>
      <c r="GX27" s="2">
        <f>GW27*IA12</f>
        <v>0.52710559790000011</v>
      </c>
      <c r="GY27" s="2">
        <v>13.258000000000003</v>
      </c>
      <c r="GZ27" s="2">
        <f>GY27*IA12</f>
        <v>0.52710559790000011</v>
      </c>
      <c r="HA27" s="2">
        <v>13.258000000000003</v>
      </c>
      <c r="HB27" s="2">
        <f>HA27*IA12</f>
        <v>0.52710559790000011</v>
      </c>
      <c r="HC27" s="2">
        <v>0</v>
      </c>
      <c r="HD27" s="2">
        <f>HC27*IB12</f>
        <v>0</v>
      </c>
      <c r="HE27" s="2">
        <v>0</v>
      </c>
      <c r="HF27" s="2">
        <f>HE27*IB12</f>
        <v>0</v>
      </c>
      <c r="HG27" s="2">
        <v>1</v>
      </c>
      <c r="HH27" s="2">
        <f>HG27*IB12</f>
        <v>4.0353913249999998E-2</v>
      </c>
      <c r="HI27" s="2">
        <v>0</v>
      </c>
      <c r="HJ27" s="2">
        <f>HI27*IB12</f>
        <v>0</v>
      </c>
      <c r="HK27" s="2">
        <v>0</v>
      </c>
      <c r="HL27" s="2">
        <f>HK27*IB12</f>
        <v>0</v>
      </c>
      <c r="HM27" s="35">
        <f>GV27*IA24</f>
        <v>1.5971969464977123</v>
      </c>
      <c r="HN27" s="109">
        <f>SUM(GV27,FV27,EV27,DV27,CV27,BV27,AV27,V27,D27)</f>
        <v>1.4339618846482627</v>
      </c>
      <c r="HO27" s="60">
        <f t="shared" si="217"/>
        <v>2294.6339999999964</v>
      </c>
      <c r="HP27" s="61">
        <f t="shared" si="217"/>
        <v>84.563322955650079</v>
      </c>
      <c r="HQ27" s="34">
        <f t="shared" si="212"/>
        <v>87.182988613164383</v>
      </c>
      <c r="HT27" s="24"/>
      <c r="HU27" s="29" t="s">
        <v>123</v>
      </c>
      <c r="HV27" s="29">
        <v>30.388000000000002</v>
      </c>
      <c r="HW27" s="29">
        <v>30.844000000000001</v>
      </c>
      <c r="HX27" s="29">
        <v>3.3069999999999999</v>
      </c>
      <c r="HY27" s="29">
        <v>31.777000000000001</v>
      </c>
      <c r="HZ27" s="29">
        <v>32.253999999999998</v>
      </c>
      <c r="IA27" s="29">
        <v>32.738</v>
      </c>
      <c r="IB27" s="29"/>
      <c r="IC27" s="29"/>
      <c r="ID27" s="29"/>
    </row>
    <row r="28" spans="1:238">
      <c r="A28" s="19"/>
      <c r="B28" s="2" t="s">
        <v>108</v>
      </c>
      <c r="C28" s="2"/>
      <c r="D28" s="109">
        <f>SUM(E28,G28,I28,K28,M28,O28,Q28,S28)/132.58/12</f>
        <v>0</v>
      </c>
      <c r="E28" s="54"/>
      <c r="F28" s="1">
        <f>E28*HU13</f>
        <v>0</v>
      </c>
      <c r="G28" s="54"/>
      <c r="H28" s="1">
        <f>G28*HU13</f>
        <v>0</v>
      </c>
      <c r="I28" s="54"/>
      <c r="J28" s="1">
        <f>I28*HU13</f>
        <v>0</v>
      </c>
      <c r="K28" s="54">
        <v>0</v>
      </c>
      <c r="L28" s="1">
        <f>K28*HU13</f>
        <v>0</v>
      </c>
      <c r="M28" s="54">
        <v>0</v>
      </c>
      <c r="N28" s="1">
        <f>M28*HU13</f>
        <v>0</v>
      </c>
      <c r="O28" s="54">
        <v>0</v>
      </c>
      <c r="P28" s="1">
        <f>O28*HU13</f>
        <v>0</v>
      </c>
      <c r="Q28" s="54">
        <v>0</v>
      </c>
      <c r="R28" s="1">
        <f>Q28*HU13</f>
        <v>0</v>
      </c>
      <c r="S28" s="54">
        <v>0</v>
      </c>
      <c r="T28" s="1">
        <f>S28*HU13</f>
        <v>0</v>
      </c>
      <c r="U28" s="35">
        <f>D28*HV25</f>
        <v>0</v>
      </c>
      <c r="V28" s="109">
        <f t="shared" si="204"/>
        <v>5.6758183738120367E-2</v>
      </c>
      <c r="W28" s="54">
        <v>0</v>
      </c>
      <c r="X28" s="1">
        <f>W28*HU13</f>
        <v>0</v>
      </c>
      <c r="Y28" s="54">
        <v>10</v>
      </c>
      <c r="Z28" s="1">
        <f>Y28*HU13</f>
        <v>0.28600000000000003</v>
      </c>
      <c r="AA28" s="54"/>
      <c r="AB28" s="1">
        <f>AA28*HU13</f>
        <v>0</v>
      </c>
      <c r="AC28" s="54">
        <v>10</v>
      </c>
      <c r="AD28" s="54">
        <v>2.01058</v>
      </c>
      <c r="AE28" s="63">
        <v>70.3</v>
      </c>
      <c r="AF28" s="54" t="e">
        <f>AE28*#REF!</f>
        <v>#REF!</v>
      </c>
      <c r="AG28" s="2"/>
      <c r="AH28" s="73">
        <f>AG28*HU13</f>
        <v>0</v>
      </c>
      <c r="AI28" s="67"/>
      <c r="AJ28" s="35">
        <f>AI28*HU13</f>
        <v>0</v>
      </c>
      <c r="AK28" s="2"/>
      <c r="AL28" s="2">
        <f>AK28*HU13</f>
        <v>0</v>
      </c>
      <c r="AM28" s="2"/>
      <c r="AN28" s="2">
        <f>AM28*HU13</f>
        <v>0</v>
      </c>
      <c r="AO28" s="2"/>
      <c r="AP28" s="2">
        <f>AO28*HU13</f>
        <v>0</v>
      </c>
      <c r="AQ28" s="2"/>
      <c r="AR28" s="2">
        <f>AQ28*HU13</f>
        <v>0</v>
      </c>
      <c r="AS28" s="2"/>
      <c r="AT28" s="2">
        <f>AS28*HU13</f>
        <v>0</v>
      </c>
      <c r="AU28" s="35">
        <f>V28*HW25</f>
        <v>2.6209226504751841</v>
      </c>
      <c r="AV28" s="109">
        <f t="shared" si="205"/>
        <v>0</v>
      </c>
      <c r="AW28" s="2"/>
      <c r="AX28" s="2">
        <f>AW28*HU13</f>
        <v>0</v>
      </c>
      <c r="AY28" s="2"/>
      <c r="AZ28" s="2">
        <f>AY28*HU13</f>
        <v>0</v>
      </c>
      <c r="BA28" s="2"/>
      <c r="BB28" s="2">
        <f>BA28*HU13</f>
        <v>0</v>
      </c>
      <c r="BC28" s="2"/>
      <c r="BD28" s="2">
        <f>BC28*HV13</f>
        <v>0</v>
      </c>
      <c r="BE28" s="2"/>
      <c r="BF28" s="2">
        <f>BE28*HV13</f>
        <v>0</v>
      </c>
      <c r="BG28" s="2"/>
      <c r="BH28" s="2">
        <f>BG28*HV13</f>
        <v>0</v>
      </c>
      <c r="BI28" s="67"/>
      <c r="BJ28" s="2">
        <f>BI28*HV13</f>
        <v>0</v>
      </c>
      <c r="BK28" s="2"/>
      <c r="BL28" s="2">
        <f>BK28*HV13</f>
        <v>0</v>
      </c>
      <c r="BM28" s="2"/>
      <c r="BN28" s="2">
        <f>BM28*HV13</f>
        <v>0</v>
      </c>
      <c r="BO28" s="2"/>
      <c r="BP28" s="2">
        <f>BO28*HV13</f>
        <v>0</v>
      </c>
      <c r="BQ28" s="2"/>
      <c r="BR28" s="2">
        <f>BQ28*HV13</f>
        <v>0</v>
      </c>
      <c r="BS28" s="2"/>
      <c r="BT28" s="2">
        <f>BS28*HV13</f>
        <v>0</v>
      </c>
      <c r="BU28" s="35">
        <f>AV28*HX25</f>
        <v>0</v>
      </c>
      <c r="BV28" s="109">
        <f t="shared" si="206"/>
        <v>5.0284105194348064E-3</v>
      </c>
      <c r="BW28" s="2"/>
      <c r="BX28" s="2">
        <f>BW28*HV13</f>
        <v>0</v>
      </c>
      <c r="BY28" s="2"/>
      <c r="BZ28" s="2" t="e">
        <f>BY28*#REF!</f>
        <v>#REF!</v>
      </c>
      <c r="CA28" s="2"/>
      <c r="CB28" s="2">
        <f>CA28*HV13</f>
        <v>0</v>
      </c>
      <c r="CC28" s="2"/>
      <c r="CD28" s="2">
        <f>CC28*HW13</f>
        <v>0</v>
      </c>
      <c r="CE28" s="2">
        <v>1</v>
      </c>
      <c r="CF28" s="2">
        <f>CE28*HW13</f>
        <v>2.946E-2</v>
      </c>
      <c r="CG28" s="2">
        <v>1</v>
      </c>
      <c r="CH28" s="2">
        <f>CG28*HW13</f>
        <v>2.946E-2</v>
      </c>
      <c r="CI28" s="2">
        <v>1</v>
      </c>
      <c r="CJ28" s="2">
        <f>CI28*HW13</f>
        <v>2.946E-2</v>
      </c>
      <c r="CK28" s="2">
        <v>1</v>
      </c>
      <c r="CL28" s="2">
        <f>CK28*HW13</f>
        <v>2.946E-2</v>
      </c>
      <c r="CM28" s="2">
        <v>1</v>
      </c>
      <c r="CN28" s="2">
        <f>CM28*HW13</f>
        <v>2.946E-2</v>
      </c>
      <c r="CO28" s="2">
        <v>1</v>
      </c>
      <c r="CP28" s="2">
        <f>CO28*HW13</f>
        <v>2.946E-2</v>
      </c>
      <c r="CQ28" s="2">
        <v>1</v>
      </c>
      <c r="CR28" s="2">
        <f>CQ28*HW13</f>
        <v>2.946E-2</v>
      </c>
      <c r="CS28" s="2">
        <v>1</v>
      </c>
      <c r="CT28" s="2">
        <f>CS28*HW13</f>
        <v>2.946E-2</v>
      </c>
      <c r="CU28" s="35">
        <f>BV28*HY25</f>
        <v>0.23921657364107204</v>
      </c>
      <c r="CV28" s="109">
        <f t="shared" si="207"/>
        <v>7.5426157791522097E-3</v>
      </c>
      <c r="CW28" s="2">
        <v>1</v>
      </c>
      <c r="CX28" s="2">
        <f>CW28*HW13</f>
        <v>2.946E-2</v>
      </c>
      <c r="CY28" s="2">
        <v>1</v>
      </c>
      <c r="CZ28" s="77">
        <f>CY28*HW13</f>
        <v>2.946E-2</v>
      </c>
      <c r="DA28" s="67">
        <v>1</v>
      </c>
      <c r="DB28" s="2">
        <f>DA28*HW13</f>
        <v>2.946E-2</v>
      </c>
      <c r="DC28" s="2">
        <v>1</v>
      </c>
      <c r="DD28" s="2">
        <f>DC28*HX13</f>
        <v>2.9899999999999999E-2</v>
      </c>
      <c r="DE28" s="2">
        <v>1</v>
      </c>
      <c r="DF28" s="2">
        <f>DE28*HX13</f>
        <v>2.9899999999999999E-2</v>
      </c>
      <c r="DG28" s="2">
        <v>1</v>
      </c>
      <c r="DH28" s="2">
        <f>DG28*HX13</f>
        <v>2.9899999999999999E-2</v>
      </c>
      <c r="DI28" s="2">
        <v>1</v>
      </c>
      <c r="DJ28" s="2">
        <f>DI28*HX13</f>
        <v>2.9899999999999999E-2</v>
      </c>
      <c r="DK28" s="2">
        <v>1</v>
      </c>
      <c r="DL28" s="2">
        <f>DK28*HX13</f>
        <v>2.9899999999999999E-2</v>
      </c>
      <c r="DM28" s="2">
        <v>1</v>
      </c>
      <c r="DN28" s="2">
        <f>DM28*HX13</f>
        <v>2.9899999999999999E-2</v>
      </c>
      <c r="DO28" s="2">
        <v>1</v>
      </c>
      <c r="DP28" s="2">
        <f>DO28*HX13</f>
        <v>2.9899999999999999E-2</v>
      </c>
      <c r="DQ28" s="2">
        <v>1</v>
      </c>
      <c r="DR28" s="2">
        <f>DQ28*HX13</f>
        <v>2.9899999999999999E-2</v>
      </c>
      <c r="DS28" s="2">
        <v>1</v>
      </c>
      <c r="DT28" s="2">
        <f>DS28*HX13</f>
        <v>2.9899999999999999E-2</v>
      </c>
      <c r="DU28" s="35">
        <f>CV28*HZ25</f>
        <v>0.36421028812792272</v>
      </c>
      <c r="DV28" s="109">
        <f t="shared" si="208"/>
        <v>7.5426157791522097E-3</v>
      </c>
      <c r="DW28" s="2">
        <v>1</v>
      </c>
      <c r="DX28" s="2">
        <f>DW28*HX13</f>
        <v>2.9899999999999999E-2</v>
      </c>
      <c r="DY28" s="2">
        <v>1</v>
      </c>
      <c r="DZ28" s="2">
        <f>DY28*HX13</f>
        <v>2.9899999999999999E-2</v>
      </c>
      <c r="EA28" s="2">
        <v>1</v>
      </c>
      <c r="EB28" s="2">
        <f>EA28*HX13</f>
        <v>2.9899999999999999E-2</v>
      </c>
      <c r="EC28" s="2">
        <v>1</v>
      </c>
      <c r="ED28" s="2">
        <f>EC28*HY13</f>
        <v>3.0350000000000002E-2</v>
      </c>
      <c r="EE28" s="2">
        <v>1</v>
      </c>
      <c r="EF28" s="2">
        <f>EE28*HY13</f>
        <v>3.0350000000000002E-2</v>
      </c>
      <c r="EG28" s="2">
        <v>1</v>
      </c>
      <c r="EH28" s="2">
        <f>EG28*HY13</f>
        <v>3.0350000000000002E-2</v>
      </c>
      <c r="EI28" s="2">
        <v>1</v>
      </c>
      <c r="EJ28" s="2">
        <f>EI28*HY13</f>
        <v>3.0350000000000002E-2</v>
      </c>
      <c r="EK28" s="2">
        <v>1</v>
      </c>
      <c r="EL28" s="2">
        <f>EK28*HY13</f>
        <v>3.0350000000000002E-2</v>
      </c>
      <c r="EM28" s="2">
        <v>1</v>
      </c>
      <c r="EN28" s="2">
        <f>EM28*HY13</f>
        <v>3.0350000000000002E-2</v>
      </c>
      <c r="EO28" s="2">
        <v>1</v>
      </c>
      <c r="EP28" s="2">
        <f>EO28*HY13</f>
        <v>3.0350000000000002E-2</v>
      </c>
      <c r="EQ28" s="2">
        <v>1</v>
      </c>
      <c r="ER28" s="2">
        <f>EQ28*HY13</f>
        <v>3.0350000000000002E-2</v>
      </c>
      <c r="ES28" s="2">
        <v>1</v>
      </c>
      <c r="ET28" s="2">
        <f>ES28*HY13</f>
        <v>3.0350000000000002E-2</v>
      </c>
      <c r="EU28" s="2">
        <f>DV28*HZ25</f>
        <v>0.36421028812792272</v>
      </c>
      <c r="EV28" s="109">
        <f t="shared" si="209"/>
        <v>7.5426157791522097E-3</v>
      </c>
      <c r="EW28" s="2">
        <v>1</v>
      </c>
      <c r="EX28" s="2">
        <f>EW28*HY13</f>
        <v>3.0350000000000002E-2</v>
      </c>
      <c r="EY28" s="2">
        <v>1</v>
      </c>
      <c r="EZ28" s="2">
        <f>EY28*HY13</f>
        <v>3.0350000000000002E-2</v>
      </c>
      <c r="FA28" s="2">
        <v>1</v>
      </c>
      <c r="FB28" s="2">
        <f>FA28*HY13</f>
        <v>3.0350000000000002E-2</v>
      </c>
      <c r="FC28" s="2">
        <v>1</v>
      </c>
      <c r="FD28" s="2">
        <f>FC28*HZ13</f>
        <v>3.0809999999999997E-2</v>
      </c>
      <c r="FE28" s="2">
        <v>1</v>
      </c>
      <c r="FF28" s="2">
        <f>FE28*HZ13</f>
        <v>3.0809999999999997E-2</v>
      </c>
      <c r="FG28" s="2">
        <v>1</v>
      </c>
      <c r="FH28" s="2">
        <f>FG28*HZ13</f>
        <v>3.0809999999999997E-2</v>
      </c>
      <c r="FI28" s="2">
        <v>1</v>
      </c>
      <c r="FJ28" s="2">
        <f>FI28*HZ13</f>
        <v>3.0809999999999997E-2</v>
      </c>
      <c r="FK28" s="2">
        <v>1</v>
      </c>
      <c r="FL28" s="2">
        <f>FK28*HZ13</f>
        <v>3.0809999999999997E-2</v>
      </c>
      <c r="FM28" s="2">
        <v>1</v>
      </c>
      <c r="FN28" s="2">
        <f>FM28*HZ13</f>
        <v>3.0809999999999997E-2</v>
      </c>
      <c r="FO28" s="2">
        <v>1</v>
      </c>
      <c r="FP28" s="2">
        <f>FO28*HZ13</f>
        <v>3.0809999999999997E-2</v>
      </c>
      <c r="FQ28" s="2">
        <v>1</v>
      </c>
      <c r="FR28" s="2">
        <f>FQ28*HZ13</f>
        <v>3.0809999999999997E-2</v>
      </c>
      <c r="FS28" s="2">
        <v>1</v>
      </c>
      <c r="FT28" s="2">
        <f>FS28*HZ13</f>
        <v>3.0809999999999997E-2</v>
      </c>
      <c r="FU28" s="35">
        <f>EV28*IA25</f>
        <v>0.36967114195202899</v>
      </c>
      <c r="FV28" s="109">
        <f t="shared" si="210"/>
        <v>7.5426157791522097E-3</v>
      </c>
      <c r="FW28" s="2">
        <v>1</v>
      </c>
      <c r="FX28" s="2">
        <f>FW28*HZ13</f>
        <v>3.0809999999999997E-2</v>
      </c>
      <c r="FY28" s="2">
        <v>1</v>
      </c>
      <c r="FZ28" s="2">
        <f>FY28*HZ13</f>
        <v>3.0809999999999997E-2</v>
      </c>
      <c r="GA28" s="2">
        <v>1</v>
      </c>
      <c r="GB28" s="77">
        <f>GA28*HZ13</f>
        <v>3.0809999999999997E-2</v>
      </c>
      <c r="GC28" s="67">
        <v>1</v>
      </c>
      <c r="GD28" s="2">
        <f>GC28*IA13</f>
        <v>3.1272149999999992E-2</v>
      </c>
      <c r="GE28" s="2">
        <v>1</v>
      </c>
      <c r="GF28" s="2">
        <f>GE28*IA13</f>
        <v>3.1272149999999992E-2</v>
      </c>
      <c r="GG28" s="2">
        <v>1</v>
      </c>
      <c r="GH28" s="2">
        <f>GG28*IA13</f>
        <v>3.1272149999999992E-2</v>
      </c>
      <c r="GI28" s="2">
        <v>1</v>
      </c>
      <c r="GJ28" s="2">
        <f>GI28*IA13</f>
        <v>3.1272149999999992E-2</v>
      </c>
      <c r="GK28" s="2">
        <v>1</v>
      </c>
      <c r="GL28" s="2">
        <f>GK28*IA13</f>
        <v>3.1272149999999992E-2</v>
      </c>
      <c r="GM28" s="2">
        <v>1</v>
      </c>
      <c r="GN28" s="2">
        <f>GM28*IA13</f>
        <v>3.1272149999999992E-2</v>
      </c>
      <c r="GO28" s="2">
        <v>1</v>
      </c>
      <c r="GP28" s="2">
        <f>GO28*IA13</f>
        <v>3.1272149999999992E-2</v>
      </c>
      <c r="GQ28" s="2">
        <v>1</v>
      </c>
      <c r="GR28" s="2">
        <f>GQ28*IA13</f>
        <v>3.1272149999999992E-2</v>
      </c>
      <c r="GS28" s="2">
        <v>1</v>
      </c>
      <c r="GT28" s="2">
        <f>GS28*IA13</f>
        <v>3.1272149999999992E-2</v>
      </c>
      <c r="GU28" s="35">
        <f>FV28*IA25</f>
        <v>0.36967114195202899</v>
      </c>
      <c r="GV28" s="109">
        <f t="shared" si="211"/>
        <v>5.0284105194348064E-3</v>
      </c>
      <c r="GW28" s="2">
        <v>1</v>
      </c>
      <c r="GX28" s="2">
        <f>GW28*IA13</f>
        <v>3.1272149999999992E-2</v>
      </c>
      <c r="GY28" s="2">
        <v>1</v>
      </c>
      <c r="GZ28" s="2">
        <f>GY28*IA13</f>
        <v>3.1272149999999992E-2</v>
      </c>
      <c r="HA28" s="2">
        <v>1</v>
      </c>
      <c r="HB28" s="2">
        <f>HA28*IA13</f>
        <v>3.1272149999999992E-2</v>
      </c>
      <c r="HC28" s="2">
        <v>1</v>
      </c>
      <c r="HD28" s="2">
        <f>HC28*IB13</f>
        <v>3.1741232249999987E-2</v>
      </c>
      <c r="HE28" s="2">
        <v>1</v>
      </c>
      <c r="HF28" s="2">
        <f>HE28*IB13</f>
        <v>3.1741232249999987E-2</v>
      </c>
      <c r="HG28" s="2">
        <v>1</v>
      </c>
      <c r="HH28" s="2">
        <f>HG28*IB13</f>
        <v>3.1741232249999987E-2</v>
      </c>
      <c r="HI28" s="2">
        <v>1</v>
      </c>
      <c r="HJ28" s="2">
        <f>HI28*IB13</f>
        <v>3.1741232249999987E-2</v>
      </c>
      <c r="HK28" s="2">
        <v>1</v>
      </c>
      <c r="HL28" s="2">
        <f>HK28*IB13</f>
        <v>3.1741232249999987E-2</v>
      </c>
      <c r="HM28" s="35">
        <f>GV28*IA25</f>
        <v>0.2464474279680193</v>
      </c>
      <c r="HN28" s="109">
        <f>SUM(GV28,FV28,EV28,DV28,CV28,BV28,AV28,V28,D28)</f>
        <v>9.6985467893598826E-2</v>
      </c>
      <c r="HO28" s="60">
        <f t="shared" si="217"/>
        <v>154.30000000000001</v>
      </c>
      <c r="HP28" s="61" t="e">
        <f t="shared" si="217"/>
        <v>#REF!</v>
      </c>
      <c r="HQ28" s="34">
        <f t="shared" si="212"/>
        <v>4.5743495122441793</v>
      </c>
      <c r="HT28" s="24"/>
      <c r="HU28" s="29" t="s">
        <v>124</v>
      </c>
      <c r="HV28" s="29">
        <v>19.245999999999999</v>
      </c>
      <c r="HW28" s="29">
        <v>19.535</v>
      </c>
      <c r="HX28" s="29">
        <v>19.827999999999999</v>
      </c>
      <c r="HY28" s="29">
        <v>20.125</v>
      </c>
      <c r="HZ28" s="29">
        <v>20.427</v>
      </c>
      <c r="IA28" s="29">
        <v>20.733000000000001</v>
      </c>
      <c r="IB28" s="29"/>
      <c r="IC28" s="29"/>
      <c r="ID28" s="29"/>
    </row>
    <row r="29" spans="1:238" s="23" customFormat="1">
      <c r="A29" s="30" t="s">
        <v>17</v>
      </c>
      <c r="B29" s="31" t="s">
        <v>16</v>
      </c>
      <c r="C29" s="31">
        <v>241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  <c r="GY29" s="109"/>
      <c r="GZ29" s="109"/>
      <c r="HA29" s="109"/>
      <c r="HB29" s="109"/>
      <c r="HC29" s="109"/>
      <c r="HD29" s="109"/>
      <c r="HE29" s="109"/>
      <c r="HF29" s="109"/>
      <c r="HG29" s="109"/>
      <c r="HH29" s="109"/>
      <c r="HI29" s="109"/>
      <c r="HJ29" s="109"/>
      <c r="HK29" s="109"/>
      <c r="HL29" s="109"/>
      <c r="HM29" s="109"/>
      <c r="HN29" s="109"/>
      <c r="HO29" s="60" t="e">
        <f>SUM(AE29,AG29,AI29,AK29,AM29,AO29,AQ29,AS29,AW29,AY29,BA29,BC29,BE29,BG29,BI29,BK29,BM29,BO29,BQ29,BS29,BW29,BY29,CA29,CC29,CE29,CG29,CI29,CK29,CM29,CO29,CQ29,CS29,CW29,CY29,DA29,DC29,DE29,DG29,DI29,DK29,DM29,DO29,DQ29,DS29,DW29,DY29,EA29,EC29,EE29,EG29,EI29,EK29,EM29,EO29,EQ29,ES29,EW29,EY29,FA29,FC29,FE29,FG29,FI29,FK29,FM29,FO29,FQ29,FS29,FW29,FY29,GA29,GC29,GE29,#REF!,#REF!,GG29,GI29,GK29,GM29,GO29,GQ29,GS29,GW29,GY29,HA29,HC29,HE29,HG29,HI29,HK29,AC29,AA29,Y29,W29,S29,Q29,O29,M29,K29,I29,G29,E29)</f>
        <v>#REF!</v>
      </c>
      <c r="HP29" s="61" t="e">
        <f>SUM(AF29,AH29,AJ29,AL29,AN29,AP29,AR29,AT29,AX29,AZ29,BB29,BD29,BF29,BH29,BJ29,BL29,BN29,BP29,BR29,BT29,BX29,BZ29,CB29,CD29,CF29,CH29,CJ29,CL29,CN29,CP29,CR29,CT29,CX29,CZ29,DB29,DD29,DF29,DH29,DJ29,DL29,DN29,DP29,DR29,DT29,DX29,DZ29,EB29,ED29,EF29,EH29,EJ29,EL29,EN29,EP29,ER29,ET29,EX29,EZ29,FB29,FD29,FF29,FH29,FJ29,FL29,FN29,FP29,FR29,FT29,FX29,FZ29,GB29,GD29,GF29,#REF!,#REF!,GH29,GJ29,GL29,GN29,GP29,GR29,GT29,GX29,GZ29,HB29,HD29,HF29,HH29,HJ29,HL29,AD29,AB29,Z29,X29,T29,R29,P29,N29,L29,J29,H29,F29)</f>
        <v>#REF!</v>
      </c>
      <c r="HQ29" s="34">
        <f>SUM(HQ30:HQ32)</f>
        <v>289.67733905440741</v>
      </c>
      <c r="HT29" s="32"/>
      <c r="HU29" s="33"/>
      <c r="HV29" s="33"/>
      <c r="HW29" s="33"/>
      <c r="HX29" s="33"/>
      <c r="HY29" s="33"/>
      <c r="HZ29" s="33"/>
      <c r="IA29" s="33"/>
      <c r="IB29" s="33"/>
      <c r="IC29" s="33"/>
      <c r="ID29" s="33"/>
    </row>
    <row r="30" spans="1:238">
      <c r="A30" s="19"/>
      <c r="B30" s="2" t="s">
        <v>110</v>
      </c>
      <c r="C30" s="2"/>
      <c r="D30" s="109">
        <f>SUM(E30,G30,I30,K30,M30,O30,Q30,S30)/132.58/12</f>
        <v>0</v>
      </c>
      <c r="E30" s="54"/>
      <c r="F30" s="54">
        <f>E30*HU10</f>
        <v>0</v>
      </c>
      <c r="G30" s="54"/>
      <c r="H30" s="54">
        <f>G30*HU10</f>
        <v>0</v>
      </c>
      <c r="I30" s="54"/>
      <c r="J30" s="54">
        <f>I30*HU10</f>
        <v>0</v>
      </c>
      <c r="K30" s="54"/>
      <c r="L30" s="54">
        <f>K30*HU10</f>
        <v>0</v>
      </c>
      <c r="M30" s="54"/>
      <c r="N30" s="54">
        <f>M30*HU10</f>
        <v>0</v>
      </c>
      <c r="O30" s="54"/>
      <c r="P30" s="54">
        <f>O30*HU10</f>
        <v>0</v>
      </c>
      <c r="Q30" s="54"/>
      <c r="R30" s="54">
        <f>Q30*HU10</f>
        <v>0</v>
      </c>
      <c r="S30" s="54"/>
      <c r="T30" s="54">
        <f>S30*HU10</f>
        <v>0</v>
      </c>
      <c r="U30" s="54">
        <f>D30*HV22</f>
        <v>0</v>
      </c>
      <c r="V30" s="109">
        <f t="shared" si="204"/>
        <v>1.6666666666666666E-2</v>
      </c>
      <c r="W30" s="54"/>
      <c r="X30" s="54">
        <f>W30*HU10</f>
        <v>0</v>
      </c>
      <c r="Y30" s="54"/>
      <c r="Z30" s="54">
        <f>Y30*HU10</f>
        <v>0</v>
      </c>
      <c r="AA30" s="54"/>
      <c r="AB30" s="54">
        <f>AA30*HU10</f>
        <v>0</v>
      </c>
      <c r="AC30" s="54"/>
      <c r="AD30" s="54">
        <f>AC30*HU10</f>
        <v>0</v>
      </c>
      <c r="AE30" s="37"/>
      <c r="AF30" s="35">
        <f>AE30*HU10</f>
        <v>0</v>
      </c>
      <c r="AG30" s="2"/>
      <c r="AH30" s="73">
        <f>AG30*HU10</f>
        <v>0</v>
      </c>
      <c r="AI30" s="67"/>
      <c r="AJ30" s="35">
        <f>AI30*HU10</f>
        <v>0</v>
      </c>
      <c r="AK30" s="2"/>
      <c r="AL30" s="2">
        <f>AK30*HU10</f>
        <v>0</v>
      </c>
      <c r="AM30" s="2">
        <f>132.58*0.05</f>
        <v>6.6290000000000013</v>
      </c>
      <c r="AN30" s="2">
        <f>AM30*HU10</f>
        <v>0.36598709000000007</v>
      </c>
      <c r="AO30" s="2">
        <f>132.58*0.05</f>
        <v>6.6290000000000013</v>
      </c>
      <c r="AP30" s="2">
        <f>AO30*HU10</f>
        <v>0.36598709000000007</v>
      </c>
      <c r="AQ30" s="2">
        <f>132.58*0.05</f>
        <v>6.6290000000000013</v>
      </c>
      <c r="AR30" s="2">
        <f>AQ30*HU10</f>
        <v>0.36598709000000007</v>
      </c>
      <c r="AS30" s="2">
        <f>132.58*0.05</f>
        <v>6.6290000000000013</v>
      </c>
      <c r="AT30" s="2">
        <f>AS30*HU10</f>
        <v>0.36598709000000007</v>
      </c>
      <c r="AU30" s="2">
        <f>V30*HW22</f>
        <v>1.4859833333333334</v>
      </c>
      <c r="AV30" s="109">
        <f t="shared" si="205"/>
        <v>5.0000000000000024E-2</v>
      </c>
      <c r="AW30" s="2">
        <f>132.58*0.05</f>
        <v>6.6290000000000013</v>
      </c>
      <c r="AX30" s="2">
        <f>AW30*HU10</f>
        <v>0.36598709000000007</v>
      </c>
      <c r="AY30" s="2">
        <f>132.58*0.05</f>
        <v>6.6290000000000013</v>
      </c>
      <c r="AZ30" s="2">
        <f>AY30*HU10</f>
        <v>0.36598709000000007</v>
      </c>
      <c r="BA30" s="2">
        <f>132.58*0.05</f>
        <v>6.6290000000000013</v>
      </c>
      <c r="BB30" s="2">
        <f>BA30*HU10</f>
        <v>0.36598709000000007</v>
      </c>
      <c r="BC30" s="2">
        <f>132.58*0.05</f>
        <v>6.6290000000000013</v>
      </c>
      <c r="BD30" s="2">
        <f>BC30*HV10</f>
        <v>0.3714891600000001</v>
      </c>
      <c r="BE30" s="2">
        <f>132.58*0.05</f>
        <v>6.6290000000000013</v>
      </c>
      <c r="BF30" s="2">
        <f>BE30*HV10</f>
        <v>0.3714891600000001</v>
      </c>
      <c r="BG30" s="2">
        <f>132.58*0.05</f>
        <v>6.6290000000000013</v>
      </c>
      <c r="BH30" s="2">
        <f>BG30*HV10</f>
        <v>0.3714891600000001</v>
      </c>
      <c r="BI30" s="67">
        <f>132.58*0.05</f>
        <v>6.6290000000000013</v>
      </c>
      <c r="BJ30" s="2">
        <f>BI30*HV10</f>
        <v>0.3714891600000001</v>
      </c>
      <c r="BK30" s="2">
        <f>132.58*0.05</f>
        <v>6.6290000000000013</v>
      </c>
      <c r="BL30" s="2">
        <f>BK30*HV10</f>
        <v>0.3714891600000001</v>
      </c>
      <c r="BM30" s="2">
        <f>132.58*0.05</f>
        <v>6.6290000000000013</v>
      </c>
      <c r="BN30" s="2">
        <f>BM30*HV10</f>
        <v>0.3714891600000001</v>
      </c>
      <c r="BO30" s="2">
        <f>132.58*0.05</f>
        <v>6.6290000000000013</v>
      </c>
      <c r="BP30" s="2">
        <f>BO30*HV10</f>
        <v>0.3714891600000001</v>
      </c>
      <c r="BQ30" s="2">
        <f>132.58*0.05</f>
        <v>6.6290000000000013</v>
      </c>
      <c r="BR30" s="2">
        <f>BQ30*HV10</f>
        <v>0.3714891600000001</v>
      </c>
      <c r="BS30" s="2">
        <f>132.58*0.05</f>
        <v>6.6290000000000013</v>
      </c>
      <c r="BT30" s="2">
        <f>BS30*HV10</f>
        <v>0.3714891600000001</v>
      </c>
      <c r="BU30" s="2">
        <f>AV30*HX22</f>
        <v>4.5248000000000017</v>
      </c>
      <c r="BV30" s="109">
        <f t="shared" si="206"/>
        <v>5.0000000000000024E-2</v>
      </c>
      <c r="BW30" s="2">
        <f>132.58*0.05</f>
        <v>6.6290000000000013</v>
      </c>
      <c r="BX30" s="2">
        <f>BW30*HV10</f>
        <v>0.3714891600000001</v>
      </c>
      <c r="BY30" s="2">
        <f>132.58*0.05</f>
        <v>6.6290000000000013</v>
      </c>
      <c r="BZ30" s="2">
        <f>BY30*HV10</f>
        <v>0.3714891600000001</v>
      </c>
      <c r="CA30" s="2">
        <f>132.58*0.05</f>
        <v>6.6290000000000013</v>
      </c>
      <c r="CB30" s="2">
        <f>CA30*HV10</f>
        <v>0.3714891600000001</v>
      </c>
      <c r="CC30" s="2">
        <f>132.58*0.05</f>
        <v>6.6290000000000013</v>
      </c>
      <c r="CD30" s="2">
        <f>CC30*HW10</f>
        <v>0.37705752000000009</v>
      </c>
      <c r="CE30" s="2">
        <f>132.58*0.05</f>
        <v>6.6290000000000013</v>
      </c>
      <c r="CF30" s="2">
        <f>CE30*HW10</f>
        <v>0.37705752000000009</v>
      </c>
      <c r="CG30" s="2">
        <f>132.58*0.05</f>
        <v>6.6290000000000013</v>
      </c>
      <c r="CH30" s="2">
        <f>CG30*HW10</f>
        <v>0.37705752000000009</v>
      </c>
      <c r="CI30" s="2">
        <f>132.58*0.05</f>
        <v>6.6290000000000013</v>
      </c>
      <c r="CJ30" s="2">
        <f>CI30*HW10</f>
        <v>0.37705752000000009</v>
      </c>
      <c r="CK30" s="2">
        <f>132.58*0.05</f>
        <v>6.6290000000000013</v>
      </c>
      <c r="CL30" s="2">
        <f>CK30*HW10</f>
        <v>0.37705752000000009</v>
      </c>
      <c r="CM30" s="2">
        <f>132.58*0.05</f>
        <v>6.6290000000000013</v>
      </c>
      <c r="CN30" s="2">
        <f>CM30*HW10</f>
        <v>0.37705752000000009</v>
      </c>
      <c r="CO30" s="2">
        <f>132.58*0.05</f>
        <v>6.6290000000000013</v>
      </c>
      <c r="CP30" s="2">
        <f>CO30*HW10</f>
        <v>0.37705752000000009</v>
      </c>
      <c r="CQ30" s="2">
        <f>132.58*0.05</f>
        <v>6.6290000000000013</v>
      </c>
      <c r="CR30" s="2">
        <f>CQ30*HW10</f>
        <v>0.37705752000000009</v>
      </c>
      <c r="CS30" s="2">
        <f>132.58*0.05</f>
        <v>6.6290000000000013</v>
      </c>
      <c r="CT30" s="2">
        <f>CS30*HW10</f>
        <v>0.37705752000000009</v>
      </c>
      <c r="CU30" s="126">
        <f>BV30*HY22</f>
        <v>4.5926500000000017</v>
      </c>
      <c r="CV30" s="109">
        <f t="shared" si="207"/>
        <v>5.0000000000000024E-2</v>
      </c>
      <c r="CW30" s="2">
        <f>132.58*0.05</f>
        <v>6.6290000000000013</v>
      </c>
      <c r="CX30" s="2">
        <f>CW30*HW10</f>
        <v>0.37705752000000009</v>
      </c>
      <c r="CY30" s="2">
        <f>132.58*0.05</f>
        <v>6.6290000000000013</v>
      </c>
      <c r="CZ30" s="77">
        <f>CY30*HW10</f>
        <v>0.37705752000000009</v>
      </c>
      <c r="DA30" s="67">
        <f>132.58*0.05</f>
        <v>6.6290000000000013</v>
      </c>
      <c r="DB30" s="2">
        <f>DA30*HW10</f>
        <v>0.37705752000000009</v>
      </c>
      <c r="DC30" s="2">
        <f>132.58*0.05</f>
        <v>6.6290000000000013</v>
      </c>
      <c r="DD30" s="2">
        <f>DC30*HX10</f>
        <v>0.38269217000000005</v>
      </c>
      <c r="DE30" s="2">
        <f>132.58*0.05</f>
        <v>6.6290000000000013</v>
      </c>
      <c r="DF30" s="2">
        <f>DE30*HX10</f>
        <v>0.38269217000000005</v>
      </c>
      <c r="DG30" s="2">
        <f>132.58*0.05</f>
        <v>6.6290000000000013</v>
      </c>
      <c r="DH30" s="2">
        <f>DG30*HX10</f>
        <v>0.38269217000000005</v>
      </c>
      <c r="DI30" s="2">
        <f>132.58*0.05</f>
        <v>6.6290000000000013</v>
      </c>
      <c r="DJ30" s="2">
        <f>DI30*HX10</f>
        <v>0.38269217000000005</v>
      </c>
      <c r="DK30" s="2">
        <f>132.58*0.05</f>
        <v>6.6290000000000013</v>
      </c>
      <c r="DL30" s="2">
        <f>DK30*HX10</f>
        <v>0.38269217000000005</v>
      </c>
      <c r="DM30" s="2">
        <f>132.58*0.05</f>
        <v>6.6290000000000013</v>
      </c>
      <c r="DN30" s="2">
        <f>DM30*HX10</f>
        <v>0.38269217000000005</v>
      </c>
      <c r="DO30" s="2">
        <f>132.58*0.05</f>
        <v>6.6290000000000013</v>
      </c>
      <c r="DP30" s="2">
        <f>DO30*HX10</f>
        <v>0.38269217000000005</v>
      </c>
      <c r="DQ30" s="2">
        <f>132.58*0.05</f>
        <v>6.6290000000000013</v>
      </c>
      <c r="DR30" s="2">
        <f>DQ30*HX10</f>
        <v>0.38269217000000005</v>
      </c>
      <c r="DS30" s="2">
        <f>132.58*0.05</f>
        <v>6.6290000000000013</v>
      </c>
      <c r="DT30" s="2">
        <f>DS30*HX10</f>
        <v>0.38269217000000005</v>
      </c>
      <c r="DU30" s="2">
        <f>CV30*HZ22</f>
        <v>4.6615500000000019</v>
      </c>
      <c r="DV30" s="109">
        <f t="shared" si="208"/>
        <v>5.0000000000000024E-2</v>
      </c>
      <c r="DW30" s="2">
        <f>132.58*0.05</f>
        <v>6.6290000000000013</v>
      </c>
      <c r="DX30" s="2">
        <f>DW30*HX10</f>
        <v>0.38269217000000005</v>
      </c>
      <c r="DY30" s="2">
        <f>132.58*0.05</f>
        <v>6.6290000000000013</v>
      </c>
      <c r="DZ30" s="2">
        <f>DY30*HX10</f>
        <v>0.38269217000000005</v>
      </c>
      <c r="EA30" s="2">
        <f>132.58*0.05</f>
        <v>6.6290000000000013</v>
      </c>
      <c r="EB30" s="2">
        <f>EA30*HX10</f>
        <v>0.38269217000000005</v>
      </c>
      <c r="EC30" s="2">
        <f>132.58*0.05</f>
        <v>6.6290000000000013</v>
      </c>
      <c r="ED30" s="2">
        <f>EC30*HY10</f>
        <v>0.38845940000000007</v>
      </c>
      <c r="EE30" s="2">
        <f>132.58*0.05</f>
        <v>6.6290000000000013</v>
      </c>
      <c r="EF30" s="2">
        <f>EE30*HY10</f>
        <v>0.38845940000000007</v>
      </c>
      <c r="EG30" s="2">
        <f>132.58*0.05</f>
        <v>6.6290000000000013</v>
      </c>
      <c r="EH30" s="2">
        <f>EG30*HY10</f>
        <v>0.38845940000000007</v>
      </c>
      <c r="EI30" s="2">
        <f>132.58*0.05</f>
        <v>6.6290000000000013</v>
      </c>
      <c r="EJ30" s="2">
        <f>EI30*HY10</f>
        <v>0.38845940000000007</v>
      </c>
      <c r="EK30" s="2">
        <f>132.58*0.05</f>
        <v>6.6290000000000013</v>
      </c>
      <c r="EL30" s="2">
        <f>EK30*HY10</f>
        <v>0.38845940000000007</v>
      </c>
      <c r="EM30" s="2">
        <f>132.58*0.05</f>
        <v>6.6290000000000013</v>
      </c>
      <c r="EN30" s="2">
        <f>EM30*HY10</f>
        <v>0.38845940000000007</v>
      </c>
      <c r="EO30" s="2">
        <f>132.58*0.05</f>
        <v>6.6290000000000013</v>
      </c>
      <c r="EP30" s="2">
        <f>EO30*HY10</f>
        <v>0.38845940000000007</v>
      </c>
      <c r="EQ30" s="2">
        <f>132.58*0.05</f>
        <v>6.6290000000000013</v>
      </c>
      <c r="ER30" s="2">
        <f>EQ30*HY10</f>
        <v>0.38845940000000007</v>
      </c>
      <c r="ES30" s="2">
        <f>132.58*0.05</f>
        <v>6.6290000000000013</v>
      </c>
      <c r="ET30" s="2">
        <f>ES30*HY10</f>
        <v>0.38845940000000007</v>
      </c>
      <c r="EU30" s="2">
        <f>DV30*HZ22</f>
        <v>4.6615500000000019</v>
      </c>
      <c r="EV30" s="109">
        <f t="shared" si="209"/>
        <v>5.0000000000000024E-2</v>
      </c>
      <c r="EW30" s="2">
        <f>132.58*0.05</f>
        <v>6.6290000000000013</v>
      </c>
      <c r="EX30" s="2">
        <f>EW30*HY10</f>
        <v>0.38845940000000007</v>
      </c>
      <c r="EY30" s="2">
        <f>132.58*0.05</f>
        <v>6.6290000000000013</v>
      </c>
      <c r="EZ30" s="2">
        <f>EY30*HY10</f>
        <v>0.38845940000000007</v>
      </c>
      <c r="FA30" s="2">
        <f>132.58*0.05</f>
        <v>6.6290000000000013</v>
      </c>
      <c r="FB30" s="2">
        <f>FA30*HY10</f>
        <v>0.38845940000000007</v>
      </c>
      <c r="FC30" s="2">
        <f>132.58*0.05</f>
        <v>6.6290000000000013</v>
      </c>
      <c r="FD30" s="2">
        <f>FC30*HZ10</f>
        <v>0.39429292000000005</v>
      </c>
      <c r="FE30" s="2">
        <f>132.58*0.05</f>
        <v>6.6290000000000013</v>
      </c>
      <c r="FF30" s="2">
        <f>FE30*HZ10</f>
        <v>0.39429292000000005</v>
      </c>
      <c r="FG30" s="2">
        <f>132.58*0.05</f>
        <v>6.6290000000000013</v>
      </c>
      <c r="FH30" s="2">
        <f>FG30*HZ10</f>
        <v>0.39429292000000005</v>
      </c>
      <c r="FI30" s="2">
        <f>132.58*0.05</f>
        <v>6.6290000000000013</v>
      </c>
      <c r="FJ30" s="2">
        <f>FI30*HZ10</f>
        <v>0.39429292000000005</v>
      </c>
      <c r="FK30" s="2">
        <f>132.58*0.05</f>
        <v>6.6290000000000013</v>
      </c>
      <c r="FL30" s="2">
        <f>FK30*HZ10</f>
        <v>0.39429292000000005</v>
      </c>
      <c r="FM30" s="2">
        <f>132.58*0.05</f>
        <v>6.6290000000000013</v>
      </c>
      <c r="FN30" s="2">
        <f>FM30*HZ10</f>
        <v>0.39429292000000005</v>
      </c>
      <c r="FO30" s="2">
        <f>132.58*0.05</f>
        <v>6.6290000000000013</v>
      </c>
      <c r="FP30" s="2">
        <f>FO30*HZ10</f>
        <v>0.39429292000000005</v>
      </c>
      <c r="FQ30" s="2">
        <f>132.58*0.05</f>
        <v>6.6290000000000013</v>
      </c>
      <c r="FR30" s="2">
        <f>FQ30*HZ10</f>
        <v>0.39429292000000005</v>
      </c>
      <c r="FS30" s="2">
        <f>132.58*0.05</f>
        <v>6.6290000000000013</v>
      </c>
      <c r="FT30" s="2">
        <f>FS30*HZ10</f>
        <v>0.39429292000000005</v>
      </c>
      <c r="FU30" s="2">
        <f>EV30*IA22</f>
        <v>4.7314500000000024</v>
      </c>
      <c r="FV30" s="109">
        <f t="shared" si="210"/>
        <v>5.0000000000000024E-2</v>
      </c>
      <c r="FW30" s="2">
        <f>132.58*0.05</f>
        <v>6.6290000000000013</v>
      </c>
      <c r="FX30" s="2">
        <f>FW30*HZ10</f>
        <v>0.39429292000000005</v>
      </c>
      <c r="FY30" s="2">
        <f>132.58*0.05</f>
        <v>6.6290000000000013</v>
      </c>
      <c r="FZ30" s="2">
        <f>FY30*HZ10</f>
        <v>0.39429292000000005</v>
      </c>
      <c r="GA30" s="2">
        <f>132.58*0.05</f>
        <v>6.6290000000000013</v>
      </c>
      <c r="GB30" s="77">
        <f>GA30*HZ10</f>
        <v>0.39429292000000005</v>
      </c>
      <c r="GC30" s="67">
        <f>132.58*0.05</f>
        <v>6.6290000000000013</v>
      </c>
      <c r="GD30" s="2">
        <f>GC30*IA10</f>
        <v>0.40020731380000002</v>
      </c>
      <c r="GE30" s="2">
        <f>132.58*0.05</f>
        <v>6.6290000000000013</v>
      </c>
      <c r="GF30" s="2">
        <f>GE30*IA10</f>
        <v>0.40020731380000002</v>
      </c>
      <c r="GG30" s="2">
        <f>132.58*0.05</f>
        <v>6.6290000000000013</v>
      </c>
      <c r="GH30" s="2">
        <f>GG30*IA10</f>
        <v>0.40020731380000002</v>
      </c>
      <c r="GI30" s="2">
        <f>132.58*0.05</f>
        <v>6.6290000000000013</v>
      </c>
      <c r="GJ30" s="2">
        <f>GI30*IA10</f>
        <v>0.40020731380000002</v>
      </c>
      <c r="GK30" s="2">
        <f>132.58*0.05</f>
        <v>6.6290000000000013</v>
      </c>
      <c r="GL30" s="2">
        <f>GK30*IA10</f>
        <v>0.40020731380000002</v>
      </c>
      <c r="GM30" s="2">
        <f>132.58*0.05</f>
        <v>6.6290000000000013</v>
      </c>
      <c r="GN30" s="2">
        <f>GM30*IA10</f>
        <v>0.40020731380000002</v>
      </c>
      <c r="GO30" s="2">
        <f>132.58*0.05</f>
        <v>6.6290000000000013</v>
      </c>
      <c r="GP30" s="2">
        <f>GO30*IA10</f>
        <v>0.40020731380000002</v>
      </c>
      <c r="GQ30" s="2">
        <f>132.58*0.05</f>
        <v>6.6290000000000013</v>
      </c>
      <c r="GR30" s="2">
        <f>GQ30*IA10</f>
        <v>0.40020731380000002</v>
      </c>
      <c r="GS30" s="2">
        <f>132.58*0.05</f>
        <v>6.6290000000000013</v>
      </c>
      <c r="GT30" s="2">
        <f>GS30*IA10</f>
        <v>0.40020731380000002</v>
      </c>
      <c r="GU30" s="2">
        <f>FV30*IA22</f>
        <v>4.7314500000000024</v>
      </c>
      <c r="GV30" s="109">
        <f t="shared" si="211"/>
        <v>3.3333333333333347E-2</v>
      </c>
      <c r="GW30" s="2">
        <f>132.58*0.05</f>
        <v>6.6290000000000013</v>
      </c>
      <c r="GX30" s="2">
        <f>GW30*IA10</f>
        <v>0.40020731380000002</v>
      </c>
      <c r="GY30" s="2">
        <f>132.58*0.05</f>
        <v>6.6290000000000013</v>
      </c>
      <c r="GZ30" s="2">
        <f>GY30*IA10</f>
        <v>0.40020731380000002</v>
      </c>
      <c r="HA30" s="2">
        <f>132.58*0.05</f>
        <v>6.6290000000000013</v>
      </c>
      <c r="HB30" s="2">
        <f>HA30*IA10</f>
        <v>0.40020731380000002</v>
      </c>
      <c r="HC30" s="2">
        <f>132.58*0.05</f>
        <v>6.6290000000000013</v>
      </c>
      <c r="HD30" s="2">
        <f>HC30*IB10</f>
        <v>0.40621042350699998</v>
      </c>
      <c r="HE30" s="2">
        <f>132.58*0.05</f>
        <v>6.6290000000000013</v>
      </c>
      <c r="HF30" s="2">
        <f>HE30*IB10</f>
        <v>0.40621042350699998</v>
      </c>
      <c r="HG30" s="2">
        <f>132.58*0.05</f>
        <v>6.6290000000000013</v>
      </c>
      <c r="HH30" s="2">
        <f>HG30*IB10</f>
        <v>0.40621042350699998</v>
      </c>
      <c r="HI30" s="2">
        <f>132.58*0.05</f>
        <v>6.6290000000000013</v>
      </c>
      <c r="HJ30" s="2">
        <f>HI30*IB10</f>
        <v>0.40621042350699998</v>
      </c>
      <c r="HK30" s="2">
        <f>132.58*0.05</f>
        <v>6.6290000000000013</v>
      </c>
      <c r="HL30" s="2">
        <f>HK30*IB10</f>
        <v>0.40621042350699998</v>
      </c>
      <c r="HM30" s="2">
        <f>GV30*IA22</f>
        <v>3.1543000000000014</v>
      </c>
      <c r="HN30" s="109">
        <f>SUM(GV30,FV30,EV30,DV30,CV30,BV30,AV30,V30,D30)</f>
        <v>0.35000000000000014</v>
      </c>
      <c r="HO30" s="60">
        <f>SUM(AE30,AG30,AI30,AK30,AM30,AO30,AQ30,AS30,AW30,AY30,BA30,BC30,BE30,BG30,BI30,BK30,BM30,BO30,BQ30,BS30,BW30,BY30,CA30,CC30,CE30,CG30,CI30,CK30,CM30,CO30,CQ30,CS30,CW30,CY30,DA30,DC30,DE30,DG30,DI30,DK30,DM30,DO30,DQ30,DS30,DW30,DY30,EA30,EC30,EE30,EG30,EI30,EK30,EM30,EO30,EQ30,ES30,EW30,EY30,FA30,FC30,FE30,FG30,FI30,FK30,FM30,FO30,FQ30,FS30,FW30,FY30,GA30,GC30,GE30,GG32,GG32,GG30,GI30,GK30,GM30,GO30,GQ30,GS30,GW30,GY30,HA30,HC30,HE30,HG30,HI30,HK30,AC30,AA30,Y30,W30,S30,Q30,O30,M30,K30,I30,G30,E30)</f>
        <v>556.83600000000069</v>
      </c>
      <c r="HP30" s="61">
        <f>SUM(AF30,AH30,AJ30,AL30,AN30,AP30,AR30,AT30,AX30,AZ30,BB30,BD30,BF30,BH30,BJ30,BL30,BN30,BP30,BR30,BT30,BX30,BZ30,CB30,CD30,CF30,CH30,CJ30,CL30,CN30,CP30,CR30,CT30,CX30,CZ30,DB30,DD30,DF30,DH30,DJ30,DL30,DN30,DP30,DR30,DT30,DX30,DZ30,EB30,ED30,EF30,EH30,EJ30,EL30,EN30,EP30,ER30,ET30,EX30,EZ30,FB30,FD30,FF30,FH30,FJ30,FL30,FN30,FP30,FR30,FT30,FX30,FZ30,GB30,GD30,GF30,GH32,GH32,GH30,GJ30,GL30,GN30,GP30,GR30,GT30,GX30,GZ30,HB30,HD30,HF30,HH30,HJ30,HL30,AD30,AB30,Z30,X30,T30,R30,P30,N30,L30,J30,H30,F30)</f>
        <v>32.363343553135003</v>
      </c>
      <c r="HQ30" s="34">
        <f t="shared" si="212"/>
        <v>32.54373333333335</v>
      </c>
      <c r="HT30" s="24"/>
      <c r="HU30" s="29"/>
      <c r="HV30" s="29"/>
      <c r="HW30" s="29"/>
      <c r="HX30" s="29"/>
      <c r="HY30" s="29"/>
      <c r="HZ30" s="29"/>
      <c r="IA30" s="29"/>
      <c r="IB30" s="29"/>
      <c r="IC30" s="29"/>
      <c r="ID30" s="29"/>
    </row>
    <row r="31" spans="1:238">
      <c r="A31" s="19"/>
      <c r="B31" s="2" t="s">
        <v>111</v>
      </c>
      <c r="C31" s="2"/>
      <c r="D31" s="109">
        <f>SUM(E31,G31,I31,K31,M31,O31,Q31,S31)/132.58/12</f>
        <v>0.33333333333333331</v>
      </c>
      <c r="E31" s="54">
        <f>132.58*0.5</f>
        <v>66.290000000000006</v>
      </c>
      <c r="F31" s="54">
        <f>E31*HU11</f>
        <v>2.9744323000000001</v>
      </c>
      <c r="G31" s="54">
        <f>132.58*0.5</f>
        <v>66.290000000000006</v>
      </c>
      <c r="H31" s="54">
        <f>G31*HU11</f>
        <v>2.9744323000000001</v>
      </c>
      <c r="I31" s="54">
        <f>132.58*0.5</f>
        <v>66.290000000000006</v>
      </c>
      <c r="J31" s="54">
        <f>I31*HU11</f>
        <v>2.9744323000000001</v>
      </c>
      <c r="K31" s="54">
        <f>132.58*0.5</f>
        <v>66.290000000000006</v>
      </c>
      <c r="L31" s="54">
        <f>K31*HU11</f>
        <v>2.9744323000000001</v>
      </c>
      <c r="M31" s="54">
        <f>132.58*0.5</f>
        <v>66.290000000000006</v>
      </c>
      <c r="N31" s="54">
        <f>M31*HU11</f>
        <v>2.9744323000000001</v>
      </c>
      <c r="O31" s="54">
        <f>132.58*0.5</f>
        <v>66.290000000000006</v>
      </c>
      <c r="P31" s="54">
        <f>O31*HU11</f>
        <v>2.9744323000000001</v>
      </c>
      <c r="Q31" s="54">
        <f>132.58*0.5</f>
        <v>66.290000000000006</v>
      </c>
      <c r="R31" s="54">
        <f>Q31*HU11</f>
        <v>2.9744323000000001</v>
      </c>
      <c r="S31" s="54">
        <f>132.58*0.5</f>
        <v>66.290000000000006</v>
      </c>
      <c r="T31" s="54">
        <f>S31*HU11</f>
        <v>2.9744323000000001</v>
      </c>
      <c r="U31" s="54">
        <f t="shared" ref="U31" si="218">D31*HV23</f>
        <v>23.795000000000002</v>
      </c>
      <c r="V31" s="109">
        <f t="shared" si="204"/>
        <v>0.49999999999999994</v>
      </c>
      <c r="W31" s="54">
        <f>132.58*0.5</f>
        <v>66.290000000000006</v>
      </c>
      <c r="X31" s="54">
        <f>W31*HU11</f>
        <v>2.9744323000000001</v>
      </c>
      <c r="Y31" s="54">
        <f>132.58*0.5</f>
        <v>66.290000000000006</v>
      </c>
      <c r="Z31" s="54">
        <f>Y31*HU11</f>
        <v>2.9744323000000001</v>
      </c>
      <c r="AA31" s="54">
        <f>132.58*0.5</f>
        <v>66.290000000000006</v>
      </c>
      <c r="AB31" s="54">
        <f>AA31*HU11</f>
        <v>2.9744323000000001</v>
      </c>
      <c r="AC31" s="54">
        <f>132.58*0.5</f>
        <v>66.290000000000006</v>
      </c>
      <c r="AD31" s="54">
        <f>AC31*HU11</f>
        <v>2.9744323000000001</v>
      </c>
      <c r="AE31" s="54">
        <f>132.58*0.5</f>
        <v>66.290000000000006</v>
      </c>
      <c r="AF31" s="35">
        <f>AE31*HU11</f>
        <v>2.9744323000000001</v>
      </c>
      <c r="AG31" s="54">
        <f>132.58*0.5</f>
        <v>66.290000000000006</v>
      </c>
      <c r="AH31" s="73">
        <f>AG31*HU11</f>
        <v>2.9744323000000001</v>
      </c>
      <c r="AI31" s="110">
        <f>132.58*0.5</f>
        <v>66.290000000000006</v>
      </c>
      <c r="AJ31" s="35">
        <f>AI31*HU11</f>
        <v>2.9744323000000001</v>
      </c>
      <c r="AK31" s="2">
        <f>132.58/2</f>
        <v>66.290000000000006</v>
      </c>
      <c r="AL31" s="2">
        <f>AK31*HU11</f>
        <v>2.9744323000000001</v>
      </c>
      <c r="AM31" s="2">
        <f>132.58/2</f>
        <v>66.290000000000006</v>
      </c>
      <c r="AN31" s="2">
        <f>AM31*HU11</f>
        <v>2.9744323000000001</v>
      </c>
      <c r="AO31" s="2">
        <f>132.58/2</f>
        <v>66.290000000000006</v>
      </c>
      <c r="AP31" s="2">
        <f>AO31*HU11</f>
        <v>2.9744323000000001</v>
      </c>
      <c r="AQ31" s="2">
        <f>132.58/2</f>
        <v>66.290000000000006</v>
      </c>
      <c r="AR31" s="2">
        <f>AQ31*HU11</f>
        <v>2.9744323000000001</v>
      </c>
      <c r="AS31" s="2">
        <f>132.58/2</f>
        <v>66.290000000000006</v>
      </c>
      <c r="AT31" s="2">
        <f>AS31*HU11</f>
        <v>2.9744323000000001</v>
      </c>
      <c r="AU31" s="2">
        <f t="shared" ref="AU31" si="219">V31*HW23</f>
        <v>36.227999999999994</v>
      </c>
      <c r="AV31" s="109">
        <f t="shared" si="205"/>
        <v>0.49999999999999994</v>
      </c>
      <c r="AW31" s="2">
        <f>132.58/2</f>
        <v>66.290000000000006</v>
      </c>
      <c r="AX31" s="2">
        <f>AW31*HU11</f>
        <v>2.9744323000000001</v>
      </c>
      <c r="AY31" s="2">
        <f>132.58/2</f>
        <v>66.290000000000006</v>
      </c>
      <c r="AZ31" s="2">
        <f>AY31*HU11</f>
        <v>2.9744323000000001</v>
      </c>
      <c r="BA31" s="2">
        <f>132.58/2</f>
        <v>66.290000000000006</v>
      </c>
      <c r="BB31" s="2">
        <f>BA31*HU11</f>
        <v>2.9744323000000001</v>
      </c>
      <c r="BC31" s="2">
        <f>132.58/2</f>
        <v>66.290000000000006</v>
      </c>
      <c r="BD31" s="2">
        <f>BC31*HV11</f>
        <v>3.0188466000000003</v>
      </c>
      <c r="BE31" s="2">
        <f>132.58/2</f>
        <v>66.290000000000006</v>
      </c>
      <c r="BF31" s="2">
        <f>BE31*HV11</f>
        <v>3.0188466000000003</v>
      </c>
      <c r="BG31" s="2">
        <f>132.58/2</f>
        <v>66.290000000000006</v>
      </c>
      <c r="BH31" s="2">
        <f>BG31*HV11</f>
        <v>3.0188466000000003</v>
      </c>
      <c r="BI31" s="67">
        <f>132.58/2</f>
        <v>66.290000000000006</v>
      </c>
      <c r="BJ31" s="2">
        <f>BI31*HV11</f>
        <v>3.0188466000000003</v>
      </c>
      <c r="BK31" s="2">
        <f>132.58/2</f>
        <v>66.290000000000006</v>
      </c>
      <c r="BL31" s="2">
        <f>BK31*HV11</f>
        <v>3.0188466000000003</v>
      </c>
      <c r="BM31" s="2">
        <f>132.58/2</f>
        <v>66.290000000000006</v>
      </c>
      <c r="BN31" s="2">
        <f>BM31*HV11</f>
        <v>3.0188466000000003</v>
      </c>
      <c r="BO31" s="2">
        <f>132.58/2</f>
        <v>66.290000000000006</v>
      </c>
      <c r="BP31" s="2">
        <f>BO31*HV11</f>
        <v>3.0188466000000003</v>
      </c>
      <c r="BQ31" s="2">
        <f>132.58/2</f>
        <v>66.290000000000006</v>
      </c>
      <c r="BR31" s="2">
        <f>BQ31*HV11</f>
        <v>3.0188466000000003</v>
      </c>
      <c r="BS31" s="2">
        <f>132.58/2</f>
        <v>66.290000000000006</v>
      </c>
      <c r="BT31" s="2">
        <f>BS31*HV11</f>
        <v>3.0188466000000003</v>
      </c>
      <c r="BU31" s="2">
        <f t="shared" ref="BU31" si="220">AV31*HX23</f>
        <v>36.771499999999996</v>
      </c>
      <c r="BV31" s="109">
        <f t="shared" si="206"/>
        <v>0.49999999999999994</v>
      </c>
      <c r="BW31" s="2">
        <f>132.58/2</f>
        <v>66.290000000000006</v>
      </c>
      <c r="BX31" s="2">
        <f>BW31*HV11</f>
        <v>3.0188466000000003</v>
      </c>
      <c r="BY31" s="2">
        <f>132.58/2</f>
        <v>66.290000000000006</v>
      </c>
      <c r="BZ31" s="2">
        <f>BY31*HV11</f>
        <v>3.0188466000000003</v>
      </c>
      <c r="CA31" s="2">
        <f>132.58/2</f>
        <v>66.290000000000006</v>
      </c>
      <c r="CB31" s="2">
        <f>CA31*HV11</f>
        <v>3.0188466000000003</v>
      </c>
      <c r="CC31" s="2">
        <f>132.58/2</f>
        <v>66.290000000000006</v>
      </c>
      <c r="CD31" s="2">
        <f>CC31*HW11</f>
        <v>3.0639238</v>
      </c>
      <c r="CE31" s="2">
        <f>132.58/2</f>
        <v>66.290000000000006</v>
      </c>
      <c r="CF31" s="2">
        <f>CE31*HW11</f>
        <v>3.0639238</v>
      </c>
      <c r="CG31" s="2">
        <f>132.58/2</f>
        <v>66.290000000000006</v>
      </c>
      <c r="CH31" s="2">
        <f>CG31*HW11</f>
        <v>3.0639238</v>
      </c>
      <c r="CI31" s="2">
        <f>132.58/2</f>
        <v>66.290000000000006</v>
      </c>
      <c r="CJ31" s="2">
        <f>CI31*HW11</f>
        <v>3.0639238</v>
      </c>
      <c r="CK31" s="2">
        <f>132.58/2</f>
        <v>66.290000000000006</v>
      </c>
      <c r="CL31" s="2">
        <f>CK31*HW11</f>
        <v>3.0639238</v>
      </c>
      <c r="CM31" s="2">
        <f>132.58/2</f>
        <v>66.290000000000006</v>
      </c>
      <c r="CN31" s="2">
        <f>CM31*HW11</f>
        <v>3.0639238</v>
      </c>
      <c r="CO31" s="2">
        <f>132.58/2</f>
        <v>66.290000000000006</v>
      </c>
      <c r="CP31" s="2">
        <f>CO31*HW11</f>
        <v>3.0639238</v>
      </c>
      <c r="CQ31" s="2">
        <f>132.58/2</f>
        <v>66.290000000000006</v>
      </c>
      <c r="CR31" s="2">
        <f>CQ31*HW11</f>
        <v>3.0639238</v>
      </c>
      <c r="CS31" s="2">
        <f>132.58/2</f>
        <v>66.290000000000006</v>
      </c>
      <c r="CT31" s="2">
        <f>CS31*HW11</f>
        <v>3.0639238</v>
      </c>
      <c r="CU31" s="126">
        <f t="shared" ref="CU31" si="221">BV31*HY23</f>
        <v>37.322999999999993</v>
      </c>
      <c r="CV31" s="109">
        <f t="shared" si="207"/>
        <v>0.49999999999999994</v>
      </c>
      <c r="CW31" s="2">
        <f>132.58/2</f>
        <v>66.290000000000006</v>
      </c>
      <c r="CX31" s="2">
        <f>CW31*HW11</f>
        <v>3.0639238</v>
      </c>
      <c r="CY31" s="2">
        <f>132.58/2</f>
        <v>66.290000000000006</v>
      </c>
      <c r="CZ31" s="77">
        <f>CY31*HW11</f>
        <v>3.0639238</v>
      </c>
      <c r="DA31" s="67">
        <f>132.58/2</f>
        <v>66.290000000000006</v>
      </c>
      <c r="DB31" s="2">
        <f>DA31*HW11</f>
        <v>3.0639238</v>
      </c>
      <c r="DC31" s="2">
        <f>132.58/2</f>
        <v>66.290000000000006</v>
      </c>
      <c r="DD31" s="2">
        <f>DC31*HX11</f>
        <v>3.1103268000000006</v>
      </c>
      <c r="DE31" s="2">
        <f>132.58/2</f>
        <v>66.290000000000006</v>
      </c>
      <c r="DF31" s="2">
        <f>DE31*HX11</f>
        <v>3.1103268000000006</v>
      </c>
      <c r="DG31" s="2">
        <f>132.58/2</f>
        <v>66.290000000000006</v>
      </c>
      <c r="DH31" s="2">
        <f>DG31*HX11</f>
        <v>3.1103268000000006</v>
      </c>
      <c r="DI31" s="2">
        <f>132.58/2</f>
        <v>66.290000000000006</v>
      </c>
      <c r="DJ31" s="2">
        <f>DI31*HX11</f>
        <v>3.1103268000000006</v>
      </c>
      <c r="DK31" s="2">
        <f>132.58/2</f>
        <v>66.290000000000006</v>
      </c>
      <c r="DL31" s="2">
        <f>DK31*HX11</f>
        <v>3.1103268000000006</v>
      </c>
      <c r="DM31" s="2">
        <f>132.58/2</f>
        <v>66.290000000000006</v>
      </c>
      <c r="DN31" s="2">
        <f>DM31*HX11</f>
        <v>3.1103268000000006</v>
      </c>
      <c r="DO31" s="2">
        <f>132.58/2</f>
        <v>66.290000000000006</v>
      </c>
      <c r="DP31" s="2">
        <f>DO31*HX11</f>
        <v>3.1103268000000006</v>
      </c>
      <c r="DQ31" s="2">
        <f>132.58/2</f>
        <v>66.290000000000006</v>
      </c>
      <c r="DR31" s="2">
        <f>DQ31*HX11</f>
        <v>3.1103268000000006</v>
      </c>
      <c r="DS31" s="2">
        <f>132.58/2</f>
        <v>66.290000000000006</v>
      </c>
      <c r="DT31" s="2">
        <f>DS31*HX11</f>
        <v>3.1103268000000006</v>
      </c>
      <c r="DU31" s="2">
        <f t="shared" ref="DU31" si="222">CV31*HZ23</f>
        <v>37.882999999999996</v>
      </c>
      <c r="DV31" s="109">
        <f t="shared" si="208"/>
        <v>0.49999999999999994</v>
      </c>
      <c r="DW31" s="2">
        <f>132.58/2</f>
        <v>66.290000000000006</v>
      </c>
      <c r="DX31" s="2">
        <f>DW31*HX11</f>
        <v>3.1103268000000006</v>
      </c>
      <c r="DY31" s="2">
        <f>132.58/2</f>
        <v>66.290000000000006</v>
      </c>
      <c r="DZ31" s="2">
        <f>DY31*HX11</f>
        <v>3.1103268000000006</v>
      </c>
      <c r="EA31" s="2">
        <f>132.58/2</f>
        <v>66.290000000000006</v>
      </c>
      <c r="EB31" s="2">
        <f>EA31*HX11</f>
        <v>3.1103268000000006</v>
      </c>
      <c r="EC31" s="2">
        <f>132.58/2</f>
        <v>66.290000000000006</v>
      </c>
      <c r="ED31" s="2">
        <f>EC31*HY11</f>
        <v>3.1567297999999999</v>
      </c>
      <c r="EE31" s="2">
        <f>132.58/2</f>
        <v>66.290000000000006</v>
      </c>
      <c r="EF31" s="2">
        <f>EE31*HY11</f>
        <v>3.1567297999999999</v>
      </c>
      <c r="EG31" s="2">
        <f>132.58/2</f>
        <v>66.290000000000006</v>
      </c>
      <c r="EH31" s="2">
        <f>EG31*HY11</f>
        <v>3.1567297999999999</v>
      </c>
      <c r="EI31" s="2">
        <f>132.58/2</f>
        <v>66.290000000000006</v>
      </c>
      <c r="EJ31" s="2">
        <f>EI31*HY11</f>
        <v>3.1567297999999999</v>
      </c>
      <c r="EK31" s="2">
        <f>132.58/2</f>
        <v>66.290000000000006</v>
      </c>
      <c r="EL31" s="2">
        <f>EK31*HY11</f>
        <v>3.1567297999999999</v>
      </c>
      <c r="EM31" s="2">
        <f>132.58/2</f>
        <v>66.290000000000006</v>
      </c>
      <c r="EN31" s="2">
        <f>EM31*HY11</f>
        <v>3.1567297999999999</v>
      </c>
      <c r="EO31" s="2">
        <f>132.58/2</f>
        <v>66.290000000000006</v>
      </c>
      <c r="EP31" s="2">
        <f>EO31*HY11</f>
        <v>3.1567297999999999</v>
      </c>
      <c r="EQ31" s="2">
        <f>132.58/2</f>
        <v>66.290000000000006</v>
      </c>
      <c r="ER31" s="2">
        <f>EQ31*HY11</f>
        <v>3.1567297999999999</v>
      </c>
      <c r="ES31" s="2">
        <f>132.58/2</f>
        <v>66.290000000000006</v>
      </c>
      <c r="ET31" s="2">
        <f>ES31*HY11</f>
        <v>3.1567297999999999</v>
      </c>
      <c r="EU31" s="2">
        <f t="shared" ref="EU31" si="223">DV31*HZ23</f>
        <v>37.882999999999996</v>
      </c>
      <c r="EV31" s="109">
        <f t="shared" si="209"/>
        <v>0.19999999999999996</v>
      </c>
      <c r="EW31" s="2">
        <f>132.58/2</f>
        <v>66.290000000000006</v>
      </c>
      <c r="EX31" s="2">
        <f>EW31*HY11</f>
        <v>3.1567297999999999</v>
      </c>
      <c r="EY31" s="2">
        <f>132.58/2</f>
        <v>66.290000000000006</v>
      </c>
      <c r="EZ31" s="2">
        <f>EY31*HY11</f>
        <v>3.1567297999999999</v>
      </c>
      <c r="FA31" s="2">
        <f>132.58/2</f>
        <v>66.290000000000006</v>
      </c>
      <c r="FB31" s="2">
        <f>FA31*HY11</f>
        <v>3.1567297999999999</v>
      </c>
      <c r="FC31" s="2">
        <v>13.258000000000003</v>
      </c>
      <c r="FD31" s="2">
        <f>FC31*HZ11</f>
        <v>0.64089172000000016</v>
      </c>
      <c r="FE31" s="2">
        <v>13.258000000000003</v>
      </c>
      <c r="FF31" s="2">
        <f>FE31*HZ11</f>
        <v>0.64089172000000016</v>
      </c>
      <c r="FG31" s="2">
        <v>13.258000000000003</v>
      </c>
      <c r="FH31" s="2">
        <f>FG31*HZ11</f>
        <v>0.64089172000000016</v>
      </c>
      <c r="FI31" s="2">
        <v>13.258000000000003</v>
      </c>
      <c r="FJ31" s="2">
        <f>FI31*HZ11</f>
        <v>0.64089172000000016</v>
      </c>
      <c r="FK31" s="2">
        <v>13.258000000000003</v>
      </c>
      <c r="FL31" s="2">
        <f>FK31*HZ11</f>
        <v>0.64089172000000016</v>
      </c>
      <c r="FM31" s="2">
        <v>13.258000000000003</v>
      </c>
      <c r="FN31" s="2">
        <f>FM31*HZ11</f>
        <v>0.64089172000000016</v>
      </c>
      <c r="FO31" s="2">
        <v>13.258000000000003</v>
      </c>
      <c r="FP31" s="2">
        <f>FO31*HZ11</f>
        <v>0.64089172000000016</v>
      </c>
      <c r="FQ31" s="2">
        <v>13.258000000000003</v>
      </c>
      <c r="FR31" s="2">
        <f>FQ31*HZ11</f>
        <v>0.64089172000000016</v>
      </c>
      <c r="FS31" s="2">
        <v>13.258000000000003</v>
      </c>
      <c r="FT31" s="2">
        <f>FS31*HZ11</f>
        <v>0.64089172000000016</v>
      </c>
      <c r="FU31" s="2">
        <f t="shared" ref="FU31" si="224">EV31*IA23</f>
        <v>15.380399999999996</v>
      </c>
      <c r="FV31" s="109">
        <f t="shared" si="210"/>
        <v>2.5000000000000005E-2</v>
      </c>
      <c r="FW31" s="2">
        <v>13.258000000000003</v>
      </c>
      <c r="FX31" s="2">
        <f>FW31*HZ11</f>
        <v>0.64089172000000016</v>
      </c>
      <c r="FY31" s="2">
        <v>13.258000000000003</v>
      </c>
      <c r="FZ31" s="2">
        <f>FY31*HZ11</f>
        <v>0.64089172000000016</v>
      </c>
      <c r="GA31" s="2">
        <v>13.258000000000003</v>
      </c>
      <c r="GB31" s="77">
        <f>GA31*HZ11</f>
        <v>0.64089172000000016</v>
      </c>
      <c r="GC31" s="67"/>
      <c r="GD31" s="2">
        <f>GC31*IA11</f>
        <v>0</v>
      </c>
      <c r="GE31" s="2"/>
      <c r="GF31" s="2">
        <f>GE31*IA11</f>
        <v>0</v>
      </c>
      <c r="GG31" s="2"/>
      <c r="GH31" s="2">
        <f>GG31*IA11</f>
        <v>0</v>
      </c>
      <c r="GI31" s="2"/>
      <c r="GJ31" s="2">
        <f>GI31*IA11</f>
        <v>0</v>
      </c>
      <c r="GK31" s="2"/>
      <c r="GL31" s="2">
        <f>GK31*IA11</f>
        <v>0</v>
      </c>
      <c r="GM31" s="2"/>
      <c r="GN31" s="2">
        <f>GM31*IA11</f>
        <v>0</v>
      </c>
      <c r="GO31" s="2"/>
      <c r="GP31" s="2">
        <f>GO31*IA11</f>
        <v>0</v>
      </c>
      <c r="GQ31" s="2"/>
      <c r="GR31" s="2">
        <f>GQ31*IA11</f>
        <v>0</v>
      </c>
      <c r="GS31" s="2"/>
      <c r="GT31" s="2">
        <f>GS31*IA11</f>
        <v>0</v>
      </c>
      <c r="GU31" s="2">
        <f t="shared" ref="GU31" si="225">FV31*IA23</f>
        <v>1.9225500000000004</v>
      </c>
      <c r="GV31" s="109">
        <f t="shared" si="211"/>
        <v>0</v>
      </c>
      <c r="GW31" s="2"/>
      <c r="GX31" s="2">
        <f>GW31*IA11</f>
        <v>0</v>
      </c>
      <c r="GY31" s="2"/>
      <c r="GZ31" s="2">
        <f>GY31*IA11</f>
        <v>0</v>
      </c>
      <c r="HA31" s="2"/>
      <c r="HB31" s="2">
        <f>HA31*IA11</f>
        <v>0</v>
      </c>
      <c r="HC31" s="2"/>
      <c r="HD31" s="2">
        <f>HC31*IB11</f>
        <v>0</v>
      </c>
      <c r="HE31" s="2"/>
      <c r="HF31" s="2">
        <f>HE31*IB11</f>
        <v>0</v>
      </c>
      <c r="HG31" s="2"/>
      <c r="HH31" s="2">
        <f>HG31*IB11</f>
        <v>0</v>
      </c>
      <c r="HI31" s="2"/>
      <c r="HJ31" s="2">
        <f>HI31*IB11</f>
        <v>0</v>
      </c>
      <c r="HK31" s="2"/>
      <c r="HL31" s="2">
        <f>HK31*IB11</f>
        <v>0</v>
      </c>
      <c r="HM31" s="2">
        <f t="shared" ref="HM31" si="226">GV31*IA23</f>
        <v>0</v>
      </c>
      <c r="HN31" s="109">
        <f>SUM(GV31,FV31,EV31,DV31,CV31,BV31,AV31,V31,D31)</f>
        <v>3.0583333333333331</v>
      </c>
      <c r="HO31" s="60">
        <f>SUM(AE31,AG31,AI31,AK31,AM31,AO31,AQ31,AS31,AW31,AY31,BA31,BC31,BE31,BG31,BI31,BK31,BM31,BO31,BQ31,BS31,BW31,BY31,CA31,CC31,CE31,CG31,CI31,CK31,CM31,CO31,CQ31,CS31,CW31,CY31,DA31,DC31,DE31,DG31,DI31,DK31,DM31,DO31,DQ31,DS31,DW31,DY31,EA31,EC31,EE31,EG31,EI31,EK31,EM31,EO31,EQ31,ES31,EW31,EY31,FA31,FC31,FE31,FG31,FI31,FK31,FM31,FO31,FQ31,FS31,FW31,FY31,GA31,GC31,GE31,GG33,GG33,GG31,GI31,GK31,GM31,GO31,GQ31,GS31,GW31,GY31,HA31,HC31,HE31,HG31,HI31,HK31,AC31,AA31,Y31,W31,S31,Q31,O31,M31,K31,I31,G31,E31)</f>
        <v>4865.6859999999961</v>
      </c>
      <c r="HP31" s="61">
        <f>SUM(AF31,AH31,AJ31,AL31,AN31,AP31,AR31,AT31,AX31,AZ31,BB31,BD31,BF31,BH31,BJ31,BL31,BN31,BP31,BR31,BT31,BX31,BZ31,CB31,CD31,CF31,CH31,CJ31,CL31,CN31,CP31,CR31,CT31,CX31,CZ31,DB31,DD31,DF31,DH31,DJ31,DL31,DN31,DP31,DR31,DT31,DX31,DZ31,EB31,ED31,EF31,EH31,EJ31,EL31,EN31,EP31,ER31,ET31,EX31,EZ31,FB31,FD31,FF31,FH31,FJ31,FL31,FN31,FP31,FR31,FT31,FX31,FZ31,GB31,GD31,GF31,GH33,GH33,GH31,GJ31,GL31,GN31,GP31,GR31,GT31,GX31,GZ31,HB31,HD31,HF31,HH31,HJ31,HL31,AD31,AB31,Z31,X31,T31,R31,P31,N31,L31,J31,H31,F31)</f>
        <v>224.30056753999992</v>
      </c>
      <c r="HQ31" s="34">
        <f t="shared" si="212"/>
        <v>227.18644999999998</v>
      </c>
      <c r="HT31" s="24"/>
      <c r="HU31" s="29"/>
      <c r="HV31" s="29"/>
      <c r="HW31" s="29"/>
      <c r="HX31" s="29"/>
      <c r="HY31" s="29"/>
      <c r="HZ31" s="29"/>
      <c r="IA31" s="29"/>
      <c r="IB31" s="29"/>
      <c r="IC31" s="29"/>
      <c r="ID31" s="29"/>
    </row>
    <row r="32" spans="1:238">
      <c r="A32" s="19"/>
      <c r="B32" s="2" t="s">
        <v>112</v>
      </c>
      <c r="C32" s="2"/>
      <c r="D32" s="109">
        <f>SUM(E32,G32,I32,K32,M32,O32,Q32,S32)/132.58/12</f>
        <v>1.8856539447880523E-2</v>
      </c>
      <c r="E32" s="54"/>
      <c r="F32" s="2">
        <f>E32*HU13</f>
        <v>0</v>
      </c>
      <c r="G32" s="54"/>
      <c r="H32" s="2">
        <f>G32*HU13</f>
        <v>0</v>
      </c>
      <c r="I32" s="54"/>
      <c r="J32" s="2">
        <f>I32*HU13</f>
        <v>0</v>
      </c>
      <c r="K32" s="54">
        <v>0</v>
      </c>
      <c r="L32" s="2">
        <f>K32*HU13</f>
        <v>0</v>
      </c>
      <c r="M32" s="54">
        <v>0</v>
      </c>
      <c r="N32" s="2">
        <f>M32*HU13</f>
        <v>0</v>
      </c>
      <c r="O32" s="54">
        <v>10</v>
      </c>
      <c r="P32" s="2">
        <f>O32*HU13</f>
        <v>0.28600000000000003</v>
      </c>
      <c r="Q32" s="54">
        <v>10</v>
      </c>
      <c r="R32" s="2">
        <f>Q32*HU13</f>
        <v>0.28600000000000003</v>
      </c>
      <c r="S32" s="54">
        <v>10</v>
      </c>
      <c r="T32" s="2">
        <f>S32*HU13</f>
        <v>0.28600000000000003</v>
      </c>
      <c r="U32" s="54">
        <f>D32*HV25</f>
        <v>0.85787826218132435</v>
      </c>
      <c r="V32" s="109">
        <f t="shared" si="204"/>
        <v>8.3617438527681429E-2</v>
      </c>
      <c r="W32" s="54">
        <v>10</v>
      </c>
      <c r="X32" s="2">
        <f>W32*HU13</f>
        <v>0.28600000000000003</v>
      </c>
      <c r="Y32" s="54">
        <v>10</v>
      </c>
      <c r="Z32" s="2">
        <f>Y32*HU13</f>
        <v>0.28600000000000003</v>
      </c>
      <c r="AA32" s="54">
        <v>10</v>
      </c>
      <c r="AB32" s="2">
        <f>AA32*GS13</f>
        <v>10</v>
      </c>
      <c r="AC32" s="54">
        <v>10</v>
      </c>
      <c r="AD32" s="35">
        <f>AC32*HU13</f>
        <v>0.28600000000000003</v>
      </c>
      <c r="AE32" s="37">
        <v>10</v>
      </c>
      <c r="AF32" s="35">
        <f>AE32*HU13</f>
        <v>0.28600000000000003</v>
      </c>
      <c r="AG32" s="2">
        <v>10</v>
      </c>
      <c r="AH32" s="73">
        <f>AG32*HU13</f>
        <v>0.28600000000000003</v>
      </c>
      <c r="AI32" s="67">
        <v>10</v>
      </c>
      <c r="AJ32" s="35">
        <f>AI32*HU13</f>
        <v>0.28600000000000003</v>
      </c>
      <c r="AK32" s="2">
        <v>10</v>
      </c>
      <c r="AL32" s="2">
        <f>AK32*HU13</f>
        <v>0.28600000000000003</v>
      </c>
      <c r="AM32" s="2">
        <f>132.58*0.1</f>
        <v>13.258000000000003</v>
      </c>
      <c r="AN32" s="2">
        <f>AM32*HU13</f>
        <v>0.37917880000000009</v>
      </c>
      <c r="AO32" s="2">
        <f>132.58*0.1</f>
        <v>13.258000000000003</v>
      </c>
      <c r="AP32" s="2">
        <f>AO32*HU13</f>
        <v>0.37917880000000009</v>
      </c>
      <c r="AQ32" s="2">
        <f>132.58*0.1</f>
        <v>13.258000000000003</v>
      </c>
      <c r="AR32" s="2">
        <f>AQ32*HU13</f>
        <v>0.37917880000000009</v>
      </c>
      <c r="AS32" s="2">
        <f>132.58*0.1</f>
        <v>13.258000000000003</v>
      </c>
      <c r="AT32" s="2">
        <f>AS32*HU13</f>
        <v>0.37917880000000009</v>
      </c>
      <c r="AU32" s="2">
        <f>V32*HW25</f>
        <v>3.8612024588927452</v>
      </c>
      <c r="AV32" s="109">
        <f t="shared" si="205"/>
        <v>0.10000000000000005</v>
      </c>
      <c r="AW32" s="2">
        <f>132.58*0.1</f>
        <v>13.258000000000003</v>
      </c>
      <c r="AX32" s="2">
        <f>AW32*HU13</f>
        <v>0.37917880000000009</v>
      </c>
      <c r="AY32" s="2">
        <f>132.58*0.1</f>
        <v>13.258000000000003</v>
      </c>
      <c r="AZ32" s="2">
        <f>AY32*HU13</f>
        <v>0.37917880000000009</v>
      </c>
      <c r="BA32" s="2">
        <f>132.58*0.1</f>
        <v>13.258000000000003</v>
      </c>
      <c r="BB32" s="2">
        <f>BA32*HU13</f>
        <v>0.37917880000000009</v>
      </c>
      <c r="BC32" s="2">
        <f>132.58*0.1</f>
        <v>13.258000000000003</v>
      </c>
      <c r="BD32" s="2">
        <f>BC32*HV13</f>
        <v>0.38474716000000009</v>
      </c>
      <c r="BE32" s="2">
        <f>132.58*0.1</f>
        <v>13.258000000000003</v>
      </c>
      <c r="BF32" s="2">
        <f>BE32*HV13</f>
        <v>0.38474716000000009</v>
      </c>
      <c r="BG32" s="2">
        <f>132.58*0.1</f>
        <v>13.258000000000003</v>
      </c>
      <c r="BH32" s="2">
        <f>BG32*HV13</f>
        <v>0.38474716000000009</v>
      </c>
      <c r="BI32" s="67">
        <f>132.58*0.1</f>
        <v>13.258000000000003</v>
      </c>
      <c r="BJ32" s="2">
        <f>BI32*HV13</f>
        <v>0.38474716000000009</v>
      </c>
      <c r="BK32" s="2">
        <f>132.58*0.1</f>
        <v>13.258000000000003</v>
      </c>
      <c r="BL32" s="2">
        <f>BK32*HV13</f>
        <v>0.38474716000000009</v>
      </c>
      <c r="BM32" s="2">
        <f>132.58*0.1</f>
        <v>13.258000000000003</v>
      </c>
      <c r="BN32" s="2">
        <f>BM32*HV13</f>
        <v>0.38474716000000009</v>
      </c>
      <c r="BO32" s="2">
        <f>132.58*0.1</f>
        <v>13.258000000000003</v>
      </c>
      <c r="BP32" s="2">
        <f>BO32*HV13</f>
        <v>0.38474716000000009</v>
      </c>
      <c r="BQ32" s="2">
        <f>132.58*0.1</f>
        <v>13.258000000000003</v>
      </c>
      <c r="BR32" s="2">
        <f>BQ32*HV13</f>
        <v>0.38474716000000009</v>
      </c>
      <c r="BS32" s="2">
        <f>132.58*0.1</f>
        <v>13.258000000000003</v>
      </c>
      <c r="BT32" s="2">
        <f>BS32*HV13</f>
        <v>0.38474716000000009</v>
      </c>
      <c r="BU32" s="2">
        <f>AV32*HX25</f>
        <v>4.6870000000000021</v>
      </c>
      <c r="BV32" s="109">
        <f t="shared" si="206"/>
        <v>0.10000000000000005</v>
      </c>
      <c r="BW32" s="2">
        <f>132.58*0.1</f>
        <v>13.258000000000003</v>
      </c>
      <c r="BX32" s="2">
        <f>BW32*HV13</f>
        <v>0.38474716000000009</v>
      </c>
      <c r="BY32" s="2">
        <f>132.58*0.1</f>
        <v>13.258000000000003</v>
      </c>
      <c r="BZ32" s="2">
        <f>BY32*HV13</f>
        <v>0.38474716000000009</v>
      </c>
      <c r="CA32" s="2">
        <f>132.58*0.1</f>
        <v>13.258000000000003</v>
      </c>
      <c r="CB32" s="2">
        <f>CA32*HV13</f>
        <v>0.38474716000000009</v>
      </c>
      <c r="CC32" s="2">
        <f>132.58*0.1</f>
        <v>13.258000000000003</v>
      </c>
      <c r="CD32" s="2">
        <f>CC32*HW13</f>
        <v>0.39058068000000007</v>
      </c>
      <c r="CE32" s="2">
        <f>132.58*0.1</f>
        <v>13.258000000000003</v>
      </c>
      <c r="CF32" s="2">
        <f>CE32*HW13</f>
        <v>0.39058068000000007</v>
      </c>
      <c r="CG32" s="2">
        <f>132.58*0.1</f>
        <v>13.258000000000003</v>
      </c>
      <c r="CH32" s="2">
        <f>CG32*HW13</f>
        <v>0.39058068000000007</v>
      </c>
      <c r="CI32" s="2">
        <f>132.58*0.1</f>
        <v>13.258000000000003</v>
      </c>
      <c r="CJ32" s="2">
        <f>CI32*HW13</f>
        <v>0.39058068000000007</v>
      </c>
      <c r="CK32" s="2">
        <f>132.58*0.1</f>
        <v>13.258000000000003</v>
      </c>
      <c r="CL32" s="2">
        <f>CK32*HW13</f>
        <v>0.39058068000000007</v>
      </c>
      <c r="CM32" s="2">
        <f>132.58*0.1</f>
        <v>13.258000000000003</v>
      </c>
      <c r="CN32" s="2">
        <f>CM32*HW13</f>
        <v>0.39058068000000007</v>
      </c>
      <c r="CO32" s="2">
        <f>132.58*0.1</f>
        <v>13.258000000000003</v>
      </c>
      <c r="CP32" s="2">
        <f>CO32*HW13</f>
        <v>0.39058068000000007</v>
      </c>
      <c r="CQ32" s="2">
        <f>132.58*0.1</f>
        <v>13.258000000000003</v>
      </c>
      <c r="CR32" s="2">
        <f>CQ32*HW13</f>
        <v>0.39058068000000007</v>
      </c>
      <c r="CS32" s="2">
        <f>132.58*0.1</f>
        <v>13.258000000000003</v>
      </c>
      <c r="CT32" s="2">
        <f>CS32*HW13</f>
        <v>0.39058068000000007</v>
      </c>
      <c r="CU32" s="126">
        <f>BV32*HY25</f>
        <v>4.7573000000000025</v>
      </c>
      <c r="CV32" s="109">
        <f t="shared" si="207"/>
        <v>0.10000000000000005</v>
      </c>
      <c r="CW32" s="2">
        <f>132.58*0.1</f>
        <v>13.258000000000003</v>
      </c>
      <c r="CX32" s="2">
        <f>CW32*HW13</f>
        <v>0.39058068000000007</v>
      </c>
      <c r="CY32" s="2">
        <f>132.58*0.1</f>
        <v>13.258000000000003</v>
      </c>
      <c r="CZ32" s="77">
        <f>CY32*HW13</f>
        <v>0.39058068000000007</v>
      </c>
      <c r="DA32" s="67">
        <f>132.58*0.1</f>
        <v>13.258000000000003</v>
      </c>
      <c r="DB32" s="2">
        <f>DA32*HW13</f>
        <v>0.39058068000000007</v>
      </c>
      <c r="DC32" s="2">
        <f>132.58*0.1</f>
        <v>13.258000000000003</v>
      </c>
      <c r="DD32" s="2">
        <f>DC32*HX13</f>
        <v>0.39641420000000005</v>
      </c>
      <c r="DE32" s="2">
        <f>132.58*0.1</f>
        <v>13.258000000000003</v>
      </c>
      <c r="DF32" s="2">
        <f>DE32*HX13</f>
        <v>0.39641420000000005</v>
      </c>
      <c r="DG32" s="2">
        <f>132.58*0.1</f>
        <v>13.258000000000003</v>
      </c>
      <c r="DH32" s="2">
        <f>DG32*HX13</f>
        <v>0.39641420000000005</v>
      </c>
      <c r="DI32" s="2">
        <f>132.58*0.1</f>
        <v>13.258000000000003</v>
      </c>
      <c r="DJ32" s="2">
        <f>DI32*HX13</f>
        <v>0.39641420000000005</v>
      </c>
      <c r="DK32" s="2">
        <f>132.58*0.1</f>
        <v>13.258000000000003</v>
      </c>
      <c r="DL32" s="2">
        <f>DK32*HX13</f>
        <v>0.39641420000000005</v>
      </c>
      <c r="DM32" s="2">
        <f>132.58*0.1</f>
        <v>13.258000000000003</v>
      </c>
      <c r="DN32" s="2">
        <f>DM32*HX13</f>
        <v>0.39641420000000005</v>
      </c>
      <c r="DO32" s="2">
        <f>132.58*0.1</f>
        <v>13.258000000000003</v>
      </c>
      <c r="DP32" s="2">
        <f>DO32*HX13</f>
        <v>0.39641420000000005</v>
      </c>
      <c r="DQ32" s="2">
        <f>132.58*0.1</f>
        <v>13.258000000000003</v>
      </c>
      <c r="DR32" s="2">
        <f>DQ32*HX13</f>
        <v>0.39641420000000005</v>
      </c>
      <c r="DS32" s="2">
        <f>132.58*0.1</f>
        <v>13.258000000000003</v>
      </c>
      <c r="DT32" s="2">
        <f>DS32*HX13</f>
        <v>0.39641420000000005</v>
      </c>
      <c r="DU32" s="2">
        <f>CV32*HZ25</f>
        <v>4.8287000000000022</v>
      </c>
      <c r="DV32" s="109">
        <f t="shared" si="208"/>
        <v>0.10000000000000005</v>
      </c>
      <c r="DW32" s="2">
        <f>132.58*0.1</f>
        <v>13.258000000000003</v>
      </c>
      <c r="DX32" s="2">
        <f>DW32*HX13</f>
        <v>0.39641420000000005</v>
      </c>
      <c r="DY32" s="2">
        <f>132.58*0.1</f>
        <v>13.258000000000003</v>
      </c>
      <c r="DZ32" s="2">
        <f>DY32*HX13</f>
        <v>0.39641420000000005</v>
      </c>
      <c r="EA32" s="2">
        <f>132.58*0.1</f>
        <v>13.258000000000003</v>
      </c>
      <c r="EB32" s="2">
        <f>EA32*HX13</f>
        <v>0.39641420000000005</v>
      </c>
      <c r="EC32" s="2">
        <f>132.58*0.1</f>
        <v>13.258000000000003</v>
      </c>
      <c r="ED32" s="2">
        <f>EC32*HY13</f>
        <v>0.40238030000000008</v>
      </c>
      <c r="EE32" s="2">
        <f>132.58*0.1</f>
        <v>13.258000000000003</v>
      </c>
      <c r="EF32" s="2">
        <f>EE32*HY13</f>
        <v>0.40238030000000008</v>
      </c>
      <c r="EG32" s="2">
        <f>132.58*0.1</f>
        <v>13.258000000000003</v>
      </c>
      <c r="EH32" s="2">
        <f>EG32*HY13</f>
        <v>0.40238030000000008</v>
      </c>
      <c r="EI32" s="2">
        <f>132.58*0.1</f>
        <v>13.258000000000003</v>
      </c>
      <c r="EJ32" s="2">
        <f>EI32*HY13</f>
        <v>0.40238030000000008</v>
      </c>
      <c r="EK32" s="2">
        <f>132.58*0.1</f>
        <v>13.258000000000003</v>
      </c>
      <c r="EL32" s="2">
        <f>EK32*HY13</f>
        <v>0.40238030000000008</v>
      </c>
      <c r="EM32" s="2">
        <f>132.58*0.1</f>
        <v>13.258000000000003</v>
      </c>
      <c r="EN32" s="2">
        <f>EM32*HY13</f>
        <v>0.40238030000000008</v>
      </c>
      <c r="EO32" s="2">
        <f>132.58*0.1</f>
        <v>13.258000000000003</v>
      </c>
      <c r="EP32" s="2">
        <f>EO32*HY13</f>
        <v>0.40238030000000008</v>
      </c>
      <c r="EQ32" s="2">
        <f>132.58*0.1</f>
        <v>13.258000000000003</v>
      </c>
      <c r="ER32" s="2">
        <f>EQ32*HY13</f>
        <v>0.40238030000000008</v>
      </c>
      <c r="ES32" s="2">
        <f>132.58*0.1</f>
        <v>13.258000000000003</v>
      </c>
      <c r="ET32" s="2">
        <f>ES32*HY13</f>
        <v>0.40238030000000008</v>
      </c>
      <c r="EU32" s="2">
        <f>DV32*HZ25</f>
        <v>4.8287000000000022</v>
      </c>
      <c r="EV32" s="109">
        <f t="shared" si="209"/>
        <v>0.10000000000000005</v>
      </c>
      <c r="EW32" s="2">
        <f>132.58*0.1</f>
        <v>13.258000000000003</v>
      </c>
      <c r="EX32" s="2">
        <f>EW32*HY13</f>
        <v>0.40238030000000008</v>
      </c>
      <c r="EY32" s="2">
        <f>132.58*0.1</f>
        <v>13.258000000000003</v>
      </c>
      <c r="EZ32" s="2">
        <f>EY32*HY13</f>
        <v>0.40238030000000008</v>
      </c>
      <c r="FA32" s="2">
        <f>132.58*0.1</f>
        <v>13.258000000000003</v>
      </c>
      <c r="FB32" s="2">
        <f>FA32*HY13</f>
        <v>0.40238030000000008</v>
      </c>
      <c r="FC32" s="2">
        <f>132.58*0.1</f>
        <v>13.258000000000003</v>
      </c>
      <c r="FD32" s="2">
        <f>FC32*HZ13</f>
        <v>0.40847898000000005</v>
      </c>
      <c r="FE32" s="2">
        <f>132.58*0.1</f>
        <v>13.258000000000003</v>
      </c>
      <c r="FF32" s="2">
        <f>FE32*HZ13</f>
        <v>0.40847898000000005</v>
      </c>
      <c r="FG32" s="2">
        <f>132.58*0.1</f>
        <v>13.258000000000003</v>
      </c>
      <c r="FH32" s="2">
        <f>FG32*HZ13</f>
        <v>0.40847898000000005</v>
      </c>
      <c r="FI32" s="2">
        <f>132.58*0.1</f>
        <v>13.258000000000003</v>
      </c>
      <c r="FJ32" s="2">
        <f>FI32*HZ13</f>
        <v>0.40847898000000005</v>
      </c>
      <c r="FK32" s="2">
        <f>132.58*0.1</f>
        <v>13.258000000000003</v>
      </c>
      <c r="FL32" s="2">
        <f>FK32*HZ13</f>
        <v>0.40847898000000005</v>
      </c>
      <c r="FM32" s="2">
        <f>132.58*0.1</f>
        <v>13.258000000000003</v>
      </c>
      <c r="FN32" s="2">
        <f>FM32*HZ13</f>
        <v>0.40847898000000005</v>
      </c>
      <c r="FO32" s="2">
        <f>132.58*0.1</f>
        <v>13.258000000000003</v>
      </c>
      <c r="FP32" s="2">
        <f>FO32*HZ13</f>
        <v>0.40847898000000005</v>
      </c>
      <c r="FQ32" s="2">
        <f>132.58*0.1</f>
        <v>13.258000000000003</v>
      </c>
      <c r="FR32" s="2">
        <f>FQ32*HZ13</f>
        <v>0.40847898000000005</v>
      </c>
      <c r="FS32" s="2">
        <f>132.58*0.1</f>
        <v>13.258000000000003</v>
      </c>
      <c r="FT32" s="2">
        <f>FS32*HZ13</f>
        <v>0.40847898000000005</v>
      </c>
      <c r="FU32" s="2">
        <f>EV32*IA25</f>
        <v>4.9011000000000022</v>
      </c>
      <c r="FV32" s="109">
        <f t="shared" si="210"/>
        <v>2.5000000000000005E-2</v>
      </c>
      <c r="FW32" s="2">
        <f>132.58*0.1</f>
        <v>13.258000000000003</v>
      </c>
      <c r="FX32" s="2">
        <f>FW32*HZ13</f>
        <v>0.40847898000000005</v>
      </c>
      <c r="FY32" s="2">
        <f>132.58*0.1</f>
        <v>13.258000000000003</v>
      </c>
      <c r="FZ32" s="2">
        <f>FY32*HZ13</f>
        <v>0.40847898000000005</v>
      </c>
      <c r="GA32" s="2">
        <f>132.58*0.1</f>
        <v>13.258000000000003</v>
      </c>
      <c r="GB32" s="77">
        <f>GA32*HZ13</f>
        <v>0.40847898000000005</v>
      </c>
      <c r="GC32" s="67"/>
      <c r="GD32" s="2">
        <f>GC32*IA13</f>
        <v>0</v>
      </c>
      <c r="GE32" s="2"/>
      <c r="GF32" s="2">
        <f>GE32*IA13</f>
        <v>0</v>
      </c>
      <c r="GG32" s="2"/>
      <c r="GH32" s="2">
        <f>GG32*IA13</f>
        <v>0</v>
      </c>
      <c r="GI32" s="2"/>
      <c r="GJ32" s="2">
        <f>GI32*IA13</f>
        <v>0</v>
      </c>
      <c r="GK32" s="2"/>
      <c r="GL32" s="2">
        <f>GK32*IA13</f>
        <v>0</v>
      </c>
      <c r="GM32" s="2"/>
      <c r="GN32" s="2">
        <f>GM32*IA13</f>
        <v>0</v>
      </c>
      <c r="GO32" s="2"/>
      <c r="GP32" s="2">
        <f>GO32*IA13</f>
        <v>0</v>
      </c>
      <c r="GQ32" s="2"/>
      <c r="GR32" s="2">
        <f>GQ32*IA13</f>
        <v>0</v>
      </c>
      <c r="GS32" s="2"/>
      <c r="GT32" s="2">
        <f>GS32*IA13</f>
        <v>0</v>
      </c>
      <c r="GU32" s="2">
        <f>FV32*IA25</f>
        <v>1.2252750000000003</v>
      </c>
      <c r="GV32" s="109">
        <f t="shared" si="211"/>
        <v>0</v>
      </c>
      <c r="GW32" s="2"/>
      <c r="GX32" s="2">
        <f>GW32*IA13</f>
        <v>0</v>
      </c>
      <c r="GY32" s="2"/>
      <c r="GZ32" s="2">
        <f>GY32*IA13</f>
        <v>0</v>
      </c>
      <c r="HA32" s="2"/>
      <c r="HB32" s="2">
        <f>HA32*IA13</f>
        <v>0</v>
      </c>
      <c r="HC32" s="2"/>
      <c r="HD32" s="2">
        <f>HC32*IB13</f>
        <v>0</v>
      </c>
      <c r="HE32" s="2"/>
      <c r="HF32" s="2">
        <f>HE32*IB13</f>
        <v>0</v>
      </c>
      <c r="HG32" s="2"/>
      <c r="HH32" s="2">
        <f>HG32*IB13</f>
        <v>0</v>
      </c>
      <c r="HI32" s="2"/>
      <c r="HJ32" s="2">
        <f>HI32*IB13</f>
        <v>0</v>
      </c>
      <c r="HK32" s="2"/>
      <c r="HL32" s="2">
        <f>HK32*IB13</f>
        <v>0</v>
      </c>
      <c r="HM32" s="2">
        <f>GV32*IA25</f>
        <v>0</v>
      </c>
      <c r="HN32" s="109">
        <f>SUM(GV32,FV32,EV32,DV32,CV32,BV32,AV32,V32,D32)</f>
        <v>0.62747397797556226</v>
      </c>
      <c r="HO32" s="60">
        <f>SUM(AE32,AG32,AI32,AK32,AM32,AO32,AQ32,AS32,AW32,AY32,BA32,BC32,BE32,BG32,BI32,BK32,BM32,BO32,BQ32,BS32,BW32,BY32,CA32,CC32,CE32,CG32,CI32,CK32,CM32,CO32,CQ32,CS32,CW32,CY32,DA32,DC32,DE32,DG32,DI32,DK32,DM32,DO32,DQ32,DS32,DW32,DY32,EA32,EC32,EE32,EG32,EI32,EK32,EM32,EO32,EQ32,ES32,EW32,EY32,FA32,FC32,FE32,FG32,FI32,FK32,FM32,FO32,FQ32,FS32,FW32,FY32,GA32,GC32,GE32,GG35,GG35,GG32,GI32,GK32,GM32,GO32,GQ32,GS32,GW32,GY32,HA32,HC32,HE32,HG32,HI32,HK32,AC32,AA32,Y32,W32,S32,Q32,O32,M32,K32,I32,G32,E32)</f>
        <v>998.28600000000097</v>
      </c>
      <c r="HP32" s="61">
        <f>SUM(AF32,AH32,AJ32,AL32,AN32,AP32,AR32,AT32,AX32,AZ32,BB32,BD32,BF32,BH32,BJ32,BL32,BN32,BP32,BR32,BT32,BX32,BZ32,CB32,CD32,CF32,CH32,CJ32,CL32,CN32,CP32,CR32,CT32,CX32,CZ32,DB32,DD32,DF32,DH32,DJ32,DL32,DN32,DP32,DR32,DT32,DX32,DZ32,EB32,ED32,EF32,EH32,EJ32,EL32,EN32,EP32,ER32,ET32,EX32,EZ32,FB32,FD32,FF32,FH32,FJ32,FL32,FN32,FP32,FR32,FT32,FX32,FZ32,GB32,GD32,GF32,GH35,GH35,GH32,GJ32,GL32,GN32,GP32,GR32,GT32,GX32,GZ32,HB32,HD32,HF32,HH32,HJ32,HL32,AD32,AB32,Z32,X32,T32,R32,P32,N32,L32,J32,H32,F32)</f>
        <v>39.305467440000029</v>
      </c>
      <c r="HQ32" s="34">
        <f t="shared" si="212"/>
        <v>29.947155721074076</v>
      </c>
      <c r="HT32" s="24"/>
      <c r="HU32" s="29"/>
      <c r="HV32" s="29"/>
      <c r="HW32" s="29"/>
      <c r="HX32" s="29"/>
      <c r="HY32" s="29"/>
      <c r="HZ32" s="29"/>
      <c r="IA32" s="29"/>
      <c r="IB32" s="29"/>
      <c r="IC32" s="29"/>
      <c r="ID32" s="29"/>
    </row>
    <row r="33" spans="1:238" s="23" customFormat="1">
      <c r="A33" s="30" t="s">
        <v>17</v>
      </c>
      <c r="B33" s="31" t="s">
        <v>15</v>
      </c>
      <c r="C33" s="31">
        <v>84.5</v>
      </c>
      <c r="D33" s="109"/>
      <c r="E33" s="53">
        <f>SUM(E34:E35)</f>
        <v>0</v>
      </c>
      <c r="F33" s="53">
        <f t="shared" ref="F33:AD33" si="227">SUM(F34:F35)</f>
        <v>0</v>
      </c>
      <c r="G33" s="53">
        <f t="shared" si="227"/>
        <v>0</v>
      </c>
      <c r="H33" s="53">
        <f t="shared" si="227"/>
        <v>0</v>
      </c>
      <c r="I33" s="53">
        <f t="shared" si="227"/>
        <v>0</v>
      </c>
      <c r="J33" s="53">
        <f t="shared" si="227"/>
        <v>0</v>
      </c>
      <c r="K33" s="53">
        <f t="shared" si="227"/>
        <v>0</v>
      </c>
      <c r="L33" s="53">
        <f t="shared" si="227"/>
        <v>0</v>
      </c>
      <c r="M33" s="53">
        <f t="shared" si="227"/>
        <v>0</v>
      </c>
      <c r="N33" s="53">
        <f t="shared" si="227"/>
        <v>0</v>
      </c>
      <c r="O33" s="53">
        <f t="shared" si="227"/>
        <v>0</v>
      </c>
      <c r="P33" s="53">
        <f t="shared" si="227"/>
        <v>0</v>
      </c>
      <c r="Q33" s="53">
        <f t="shared" si="227"/>
        <v>0</v>
      </c>
      <c r="R33" s="53">
        <f t="shared" si="227"/>
        <v>0</v>
      </c>
      <c r="S33" s="53">
        <f t="shared" si="227"/>
        <v>0</v>
      </c>
      <c r="T33" s="53">
        <f t="shared" si="227"/>
        <v>0</v>
      </c>
      <c r="U33" s="53"/>
      <c r="V33" s="109"/>
      <c r="W33" s="53">
        <f t="shared" si="227"/>
        <v>0</v>
      </c>
      <c r="X33" s="53">
        <f t="shared" si="227"/>
        <v>0</v>
      </c>
      <c r="Y33" s="53">
        <f t="shared" si="227"/>
        <v>0</v>
      </c>
      <c r="Z33" s="53">
        <f t="shared" si="227"/>
        <v>0</v>
      </c>
      <c r="AA33" s="53">
        <f t="shared" si="227"/>
        <v>0</v>
      </c>
      <c r="AB33" s="53">
        <f t="shared" si="227"/>
        <v>0</v>
      </c>
      <c r="AC33" s="53">
        <f t="shared" si="227"/>
        <v>0</v>
      </c>
      <c r="AD33" s="53">
        <f t="shared" si="227"/>
        <v>0</v>
      </c>
      <c r="AE33" s="36">
        <f>SUM(AE34:AE35)</f>
        <v>13.258000000000003</v>
      </c>
      <c r="AF33" s="34">
        <f t="shared" ref="AF33:CW33" si="228">SUM(AF34:AF35)</f>
        <v>0.48206088000000002</v>
      </c>
      <c r="AG33" s="31">
        <f t="shared" si="228"/>
        <v>13.258000000000003</v>
      </c>
      <c r="AH33" s="72">
        <f t="shared" si="228"/>
        <v>0.48206088000000002</v>
      </c>
      <c r="AI33" s="66">
        <f t="shared" si="228"/>
        <v>13.258000000000003</v>
      </c>
      <c r="AJ33" s="34">
        <f t="shared" si="228"/>
        <v>0.48206088000000002</v>
      </c>
      <c r="AK33" s="31">
        <f t="shared" si="228"/>
        <v>39.774000000000001</v>
      </c>
      <c r="AL33" s="31">
        <f t="shared" si="228"/>
        <v>1.44618264</v>
      </c>
      <c r="AM33" s="31">
        <f t="shared" si="228"/>
        <v>39.774000000000001</v>
      </c>
      <c r="AN33" s="31">
        <f t="shared" si="228"/>
        <v>1.44618264</v>
      </c>
      <c r="AO33" s="31">
        <f t="shared" si="228"/>
        <v>39.774000000000001</v>
      </c>
      <c r="AP33" s="31">
        <f t="shared" si="228"/>
        <v>1.44618264</v>
      </c>
      <c r="AQ33" s="31">
        <f t="shared" si="228"/>
        <v>39.774000000000001</v>
      </c>
      <c r="AR33" s="31">
        <f t="shared" si="228"/>
        <v>1.44618264</v>
      </c>
      <c r="AS33" s="31">
        <f t="shared" si="228"/>
        <v>49.774000000000001</v>
      </c>
      <c r="AT33" s="31">
        <f t="shared" si="228"/>
        <v>1.8948826400000001</v>
      </c>
      <c r="AU33" s="31"/>
      <c r="AV33" s="109"/>
      <c r="AW33" s="31">
        <f t="shared" si="228"/>
        <v>49.774000000000001</v>
      </c>
      <c r="AX33" s="31">
        <f t="shared" si="228"/>
        <v>1.8948826400000001</v>
      </c>
      <c r="AY33" s="31">
        <f t="shared" si="228"/>
        <v>49.774000000000001</v>
      </c>
      <c r="AZ33" s="31">
        <f t="shared" si="228"/>
        <v>1.8948826400000001</v>
      </c>
      <c r="BA33" s="31">
        <f t="shared" si="228"/>
        <v>49.774000000000001</v>
      </c>
      <c r="BB33" s="31">
        <f t="shared" si="228"/>
        <v>1.8948826400000001</v>
      </c>
      <c r="BC33" s="31">
        <f t="shared" si="228"/>
        <v>36.516000000000005</v>
      </c>
      <c r="BD33" s="31">
        <f t="shared" si="228"/>
        <v>1.4341055600000001</v>
      </c>
      <c r="BE33" s="31">
        <f t="shared" si="228"/>
        <v>36.516000000000005</v>
      </c>
      <c r="BF33" s="31">
        <f t="shared" si="228"/>
        <v>1.4341055600000001</v>
      </c>
      <c r="BG33" s="31">
        <f t="shared" si="228"/>
        <v>36.516000000000005</v>
      </c>
      <c r="BH33" s="31">
        <f t="shared" si="228"/>
        <v>1.4341055600000001</v>
      </c>
      <c r="BI33" s="66">
        <f t="shared" si="228"/>
        <v>36.516000000000005</v>
      </c>
      <c r="BJ33" s="31">
        <f t="shared" si="228"/>
        <v>1.4341055600000001</v>
      </c>
      <c r="BK33" s="31">
        <f t="shared" si="228"/>
        <v>36.516000000000005</v>
      </c>
      <c r="BL33" s="31">
        <f t="shared" si="228"/>
        <v>1.4341055600000001</v>
      </c>
      <c r="BM33" s="31">
        <f t="shared" si="228"/>
        <v>36.516000000000005</v>
      </c>
      <c r="BN33" s="31">
        <f t="shared" si="228"/>
        <v>1.4341055600000001</v>
      </c>
      <c r="BO33" s="31">
        <f t="shared" si="228"/>
        <v>36.516000000000005</v>
      </c>
      <c r="BP33" s="31">
        <f t="shared" si="228"/>
        <v>1.4341055600000001</v>
      </c>
      <c r="BQ33" s="31">
        <f t="shared" si="228"/>
        <v>36.516000000000005</v>
      </c>
      <c r="BR33" s="31">
        <f t="shared" si="228"/>
        <v>1.4341055600000001</v>
      </c>
      <c r="BS33" s="31">
        <f t="shared" si="228"/>
        <v>36.516000000000005</v>
      </c>
      <c r="BT33" s="31">
        <f t="shared" si="228"/>
        <v>1.4341055600000001</v>
      </c>
      <c r="BU33" s="31"/>
      <c r="BV33" s="109"/>
      <c r="BW33" s="31">
        <f t="shared" si="228"/>
        <v>36.516000000000005</v>
      </c>
      <c r="BX33" s="31">
        <f t="shared" si="228"/>
        <v>1.4341055600000001</v>
      </c>
      <c r="BY33" s="31">
        <f t="shared" si="228"/>
        <v>36.516000000000005</v>
      </c>
      <c r="BZ33" s="31">
        <f t="shared" si="228"/>
        <v>1.4341055600000001</v>
      </c>
      <c r="CA33" s="31">
        <f t="shared" si="228"/>
        <v>36.516000000000005</v>
      </c>
      <c r="CB33" s="31">
        <f t="shared" si="228"/>
        <v>1.4341055600000001</v>
      </c>
      <c r="CC33" s="31">
        <f t="shared" si="228"/>
        <v>36.516000000000005</v>
      </c>
      <c r="CD33" s="31">
        <f t="shared" si="228"/>
        <v>1.4554893600000001</v>
      </c>
      <c r="CE33" s="31">
        <f t="shared" si="228"/>
        <v>36.516000000000005</v>
      </c>
      <c r="CF33" s="31">
        <f t="shared" si="228"/>
        <v>1.4554893600000001</v>
      </c>
      <c r="CG33" s="31">
        <f t="shared" si="228"/>
        <v>36.516000000000005</v>
      </c>
      <c r="CH33" s="31">
        <f t="shared" si="228"/>
        <v>1.4554893600000001</v>
      </c>
      <c r="CI33" s="31">
        <f t="shared" si="228"/>
        <v>36.516000000000005</v>
      </c>
      <c r="CJ33" s="31">
        <f t="shared" si="228"/>
        <v>1.4554893600000001</v>
      </c>
      <c r="CK33" s="31">
        <f t="shared" si="228"/>
        <v>36.516000000000005</v>
      </c>
      <c r="CL33" s="31">
        <f t="shared" si="228"/>
        <v>1.4554893600000001</v>
      </c>
      <c r="CM33" s="31">
        <f t="shared" si="228"/>
        <v>36.516000000000005</v>
      </c>
      <c r="CN33" s="31">
        <f t="shared" si="228"/>
        <v>1.4554893600000001</v>
      </c>
      <c r="CO33" s="31">
        <f t="shared" si="228"/>
        <v>36.516000000000005</v>
      </c>
      <c r="CP33" s="31">
        <f t="shared" si="228"/>
        <v>1.4554893600000001</v>
      </c>
      <c r="CQ33" s="31">
        <f t="shared" si="228"/>
        <v>36.516000000000005</v>
      </c>
      <c r="CR33" s="31">
        <f t="shared" si="228"/>
        <v>1.4554893600000001</v>
      </c>
      <c r="CS33" s="31">
        <f t="shared" si="228"/>
        <v>26.516000000000005</v>
      </c>
      <c r="CT33" s="31">
        <f t="shared" si="228"/>
        <v>0.99328936000000023</v>
      </c>
      <c r="CU33" s="31"/>
      <c r="CV33" s="109"/>
      <c r="CW33" s="31">
        <f t="shared" si="228"/>
        <v>26.516000000000005</v>
      </c>
      <c r="CX33" s="31">
        <f t="shared" ref="CX33:FM33" si="229">SUM(CX34:CX35)</f>
        <v>0.99328936000000023</v>
      </c>
      <c r="CY33" s="31">
        <f t="shared" si="229"/>
        <v>26.516000000000005</v>
      </c>
      <c r="CZ33" s="74">
        <f t="shared" si="229"/>
        <v>0.99328936000000023</v>
      </c>
      <c r="DA33" s="66">
        <f t="shared" si="229"/>
        <v>26.516000000000005</v>
      </c>
      <c r="DB33" s="31">
        <f t="shared" si="229"/>
        <v>0.99328936000000023</v>
      </c>
      <c r="DC33" s="31">
        <f t="shared" si="229"/>
        <v>26.516000000000005</v>
      </c>
      <c r="DD33" s="31">
        <f t="shared" si="229"/>
        <v>1.0081383200000003</v>
      </c>
      <c r="DE33" s="31">
        <f t="shared" si="229"/>
        <v>26.516000000000005</v>
      </c>
      <c r="DF33" s="31">
        <f t="shared" si="229"/>
        <v>1.0081383200000003</v>
      </c>
      <c r="DG33" s="31">
        <f t="shared" si="229"/>
        <v>26.516000000000005</v>
      </c>
      <c r="DH33" s="31">
        <f t="shared" si="229"/>
        <v>1.0081383200000003</v>
      </c>
      <c r="DI33" s="31">
        <f t="shared" si="229"/>
        <v>26.516000000000005</v>
      </c>
      <c r="DJ33" s="31">
        <f t="shared" si="229"/>
        <v>1.0081383200000003</v>
      </c>
      <c r="DK33" s="31">
        <f t="shared" si="229"/>
        <v>26.516000000000005</v>
      </c>
      <c r="DL33" s="31">
        <f t="shared" si="229"/>
        <v>1.0081383200000003</v>
      </c>
      <c r="DM33" s="31">
        <f t="shared" si="229"/>
        <v>26.516000000000005</v>
      </c>
      <c r="DN33" s="31">
        <f t="shared" si="229"/>
        <v>1.0081383200000003</v>
      </c>
      <c r="DO33" s="31">
        <f t="shared" si="229"/>
        <v>26.516000000000005</v>
      </c>
      <c r="DP33" s="31">
        <f t="shared" si="229"/>
        <v>1.0081383200000003</v>
      </c>
      <c r="DQ33" s="31">
        <f t="shared" si="229"/>
        <v>26.516000000000005</v>
      </c>
      <c r="DR33" s="31">
        <f t="shared" si="229"/>
        <v>1.0081383200000003</v>
      </c>
      <c r="DS33" s="31">
        <f t="shared" si="229"/>
        <v>26.516000000000005</v>
      </c>
      <c r="DT33" s="31">
        <f t="shared" si="229"/>
        <v>1.0081383200000003</v>
      </c>
      <c r="DU33" s="31"/>
      <c r="DV33" s="109"/>
      <c r="DW33" s="31">
        <f t="shared" si="229"/>
        <v>26.516000000000005</v>
      </c>
      <c r="DX33" s="31">
        <f t="shared" si="229"/>
        <v>1.0081383200000003</v>
      </c>
      <c r="DY33" s="31">
        <f t="shared" si="229"/>
        <v>26.516000000000005</v>
      </c>
      <c r="DZ33" s="31">
        <f t="shared" si="229"/>
        <v>1.0081383200000003</v>
      </c>
      <c r="EA33" s="31">
        <f t="shared" si="229"/>
        <v>26.516000000000005</v>
      </c>
      <c r="EB33" s="31">
        <f t="shared" si="229"/>
        <v>1.0081383200000003</v>
      </c>
      <c r="EC33" s="31">
        <f t="shared" si="229"/>
        <v>26.516000000000005</v>
      </c>
      <c r="ED33" s="31">
        <f t="shared" si="229"/>
        <v>1.0232524400000003</v>
      </c>
      <c r="EE33" s="31">
        <f t="shared" si="229"/>
        <v>26.516000000000005</v>
      </c>
      <c r="EF33" s="31">
        <f t="shared" si="229"/>
        <v>1.0232524400000003</v>
      </c>
      <c r="EG33" s="31">
        <f t="shared" si="229"/>
        <v>26.516000000000005</v>
      </c>
      <c r="EH33" s="31">
        <f t="shared" si="229"/>
        <v>1.0232524400000003</v>
      </c>
      <c r="EI33" s="31">
        <f t="shared" si="229"/>
        <v>26.516000000000005</v>
      </c>
      <c r="EJ33" s="31">
        <f t="shared" si="229"/>
        <v>1.0232524400000003</v>
      </c>
      <c r="EK33" s="31">
        <f t="shared" si="229"/>
        <v>26.516000000000005</v>
      </c>
      <c r="EL33" s="31">
        <f t="shared" si="229"/>
        <v>1.0232524400000003</v>
      </c>
      <c r="EM33" s="31">
        <f t="shared" si="229"/>
        <v>26.516000000000005</v>
      </c>
      <c r="EN33" s="31">
        <f t="shared" si="229"/>
        <v>1.0232524400000003</v>
      </c>
      <c r="EO33" s="31">
        <f t="shared" si="229"/>
        <v>26.516000000000005</v>
      </c>
      <c r="EP33" s="31">
        <f t="shared" si="229"/>
        <v>1.0232524400000003</v>
      </c>
      <c r="EQ33" s="31">
        <f t="shared" si="229"/>
        <v>26.516000000000005</v>
      </c>
      <c r="ER33" s="31">
        <f t="shared" si="229"/>
        <v>1.0232524400000003</v>
      </c>
      <c r="ES33" s="31">
        <f t="shared" si="229"/>
        <v>26.516000000000005</v>
      </c>
      <c r="ET33" s="31">
        <f t="shared" si="229"/>
        <v>1.0232524400000003</v>
      </c>
      <c r="EU33" s="31"/>
      <c r="EV33" s="109"/>
      <c r="EW33" s="31">
        <f t="shared" si="229"/>
        <v>26.516000000000005</v>
      </c>
      <c r="EX33" s="31">
        <f t="shared" si="229"/>
        <v>1.0232524400000003</v>
      </c>
      <c r="EY33" s="31">
        <f t="shared" si="229"/>
        <v>26.516000000000005</v>
      </c>
      <c r="EZ33" s="31">
        <f t="shared" si="229"/>
        <v>1.0232524400000003</v>
      </c>
      <c r="FA33" s="31">
        <f t="shared" si="229"/>
        <v>26.516000000000005</v>
      </c>
      <c r="FB33" s="31">
        <f t="shared" si="229"/>
        <v>1.0232524400000003</v>
      </c>
      <c r="FC33" s="31">
        <f t="shared" si="229"/>
        <v>26.516000000000005</v>
      </c>
      <c r="FD33" s="31">
        <f t="shared" si="229"/>
        <v>1.0386317200000004</v>
      </c>
      <c r="FE33" s="31">
        <f t="shared" si="229"/>
        <v>26.516000000000005</v>
      </c>
      <c r="FF33" s="31">
        <f t="shared" si="229"/>
        <v>1.0386317200000004</v>
      </c>
      <c r="FG33" s="31">
        <f t="shared" si="229"/>
        <v>26.516000000000005</v>
      </c>
      <c r="FH33" s="31">
        <f t="shared" si="229"/>
        <v>1.0386317200000004</v>
      </c>
      <c r="FI33" s="31">
        <f t="shared" si="229"/>
        <v>26.516000000000005</v>
      </c>
      <c r="FJ33" s="31">
        <f t="shared" si="229"/>
        <v>1.0386317200000004</v>
      </c>
      <c r="FK33" s="31">
        <f t="shared" si="229"/>
        <v>26.516000000000005</v>
      </c>
      <c r="FL33" s="31">
        <f t="shared" si="229"/>
        <v>1.0386317200000004</v>
      </c>
      <c r="FM33" s="31">
        <f t="shared" si="229"/>
        <v>26.516000000000005</v>
      </c>
      <c r="FN33" s="31">
        <f t="shared" ref="FN33:HL33" si="230">SUM(FN34:FN35)</f>
        <v>1.0386317200000004</v>
      </c>
      <c r="FO33" s="31">
        <f t="shared" si="230"/>
        <v>26.516000000000005</v>
      </c>
      <c r="FP33" s="31">
        <f t="shared" si="230"/>
        <v>1.0386317200000004</v>
      </c>
      <c r="FQ33" s="31">
        <f t="shared" si="230"/>
        <v>26.516000000000005</v>
      </c>
      <c r="FR33" s="31">
        <f t="shared" si="230"/>
        <v>1.0386317200000004</v>
      </c>
      <c r="FS33" s="31">
        <f t="shared" si="230"/>
        <v>26.516000000000005</v>
      </c>
      <c r="FT33" s="31">
        <f t="shared" si="230"/>
        <v>1.0386317200000004</v>
      </c>
      <c r="FU33" s="31"/>
      <c r="FV33" s="109"/>
      <c r="FW33" s="31">
        <f t="shared" si="230"/>
        <v>26.516000000000005</v>
      </c>
      <c r="FX33" s="31">
        <f t="shared" si="230"/>
        <v>1.0386317200000004</v>
      </c>
      <c r="FY33" s="31">
        <f t="shared" si="230"/>
        <v>26.516000000000005</v>
      </c>
      <c r="FZ33" s="31">
        <f t="shared" si="230"/>
        <v>1.0386317200000004</v>
      </c>
      <c r="GA33" s="31">
        <f t="shared" si="230"/>
        <v>26.516000000000005</v>
      </c>
      <c r="GB33" s="74">
        <f t="shared" si="230"/>
        <v>1.0386317200000004</v>
      </c>
      <c r="GC33" s="66">
        <f t="shared" si="230"/>
        <v>0</v>
      </c>
      <c r="GD33" s="31">
        <f t="shared" si="230"/>
        <v>0</v>
      </c>
      <c r="GE33" s="31">
        <f t="shared" si="230"/>
        <v>0</v>
      </c>
      <c r="GF33" s="31">
        <f t="shared" si="230"/>
        <v>0</v>
      </c>
      <c r="GG33" s="31">
        <f t="shared" si="230"/>
        <v>0</v>
      </c>
      <c r="GH33" s="31">
        <f t="shared" si="230"/>
        <v>0</v>
      </c>
      <c r="GI33" s="31">
        <f t="shared" si="230"/>
        <v>0</v>
      </c>
      <c r="GJ33" s="31">
        <f t="shared" si="230"/>
        <v>0</v>
      </c>
      <c r="GK33" s="31">
        <f t="shared" si="230"/>
        <v>0</v>
      </c>
      <c r="GL33" s="31">
        <f t="shared" si="230"/>
        <v>0</v>
      </c>
      <c r="GM33" s="31">
        <f t="shared" si="230"/>
        <v>0</v>
      </c>
      <c r="GN33" s="31">
        <f t="shared" si="230"/>
        <v>0</v>
      </c>
      <c r="GO33" s="31">
        <f t="shared" si="230"/>
        <v>0</v>
      </c>
      <c r="GP33" s="31">
        <f t="shared" si="230"/>
        <v>0</v>
      </c>
      <c r="GQ33" s="31">
        <f t="shared" si="230"/>
        <v>0</v>
      </c>
      <c r="GR33" s="31">
        <f t="shared" si="230"/>
        <v>0</v>
      </c>
      <c r="GS33" s="31">
        <f t="shared" si="230"/>
        <v>0</v>
      </c>
      <c r="GT33" s="31">
        <f t="shared" si="230"/>
        <v>0</v>
      </c>
      <c r="GU33" s="31"/>
      <c r="GV33" s="109"/>
      <c r="GW33" s="31">
        <f t="shared" si="230"/>
        <v>0</v>
      </c>
      <c r="GX33" s="31">
        <f t="shared" si="230"/>
        <v>0</v>
      </c>
      <c r="GY33" s="31">
        <f t="shared" si="230"/>
        <v>0</v>
      </c>
      <c r="GZ33" s="31">
        <f t="shared" si="230"/>
        <v>0</v>
      </c>
      <c r="HA33" s="31">
        <f t="shared" si="230"/>
        <v>0</v>
      </c>
      <c r="HB33" s="31">
        <f t="shared" si="230"/>
        <v>0</v>
      </c>
      <c r="HC33" s="31">
        <f t="shared" si="230"/>
        <v>0</v>
      </c>
      <c r="HD33" s="31">
        <f t="shared" si="230"/>
        <v>0</v>
      </c>
      <c r="HE33" s="31">
        <f t="shared" si="230"/>
        <v>0</v>
      </c>
      <c r="HF33" s="31">
        <f t="shared" si="230"/>
        <v>0</v>
      </c>
      <c r="HG33" s="31">
        <f t="shared" si="230"/>
        <v>0</v>
      </c>
      <c r="HH33" s="31">
        <f t="shared" si="230"/>
        <v>0</v>
      </c>
      <c r="HI33" s="31">
        <f t="shared" si="230"/>
        <v>0</v>
      </c>
      <c r="HJ33" s="31">
        <f t="shared" si="230"/>
        <v>0</v>
      </c>
      <c r="HK33" s="31">
        <f t="shared" si="230"/>
        <v>1</v>
      </c>
      <c r="HL33" s="31">
        <f t="shared" si="230"/>
        <v>4.0353913249999998E-2</v>
      </c>
      <c r="HM33" s="31"/>
      <c r="HN33" s="109"/>
      <c r="HO33" s="60">
        <f>SUM(AE33,AG33,AI33,AK33,AM33,AO33,AQ33,AS33,AW33,AY33,BA33,BC33,BE33,BG33,BI33,BK33,BM33,BO33,BQ33,BS33,BW33,BY33,CA33,CC33,CE33,CG33,CI33,CK33,CM33,CO33,CQ33,CS33,CW33,CY33,DA33,DC33,DE33,DG33,DI33,DK33,DM33,DO33,DQ33,DS33,DW33,DY33,EA33,EC33,EE33,EG33,EI33,EK33,EM33,EO33,EQ33,ES33,EW33,EY33,FA33,FC33,FE33,FG33,FI33,FK33,FM33,FO33,FQ33,FS33,FW33,FY33,GA33,GC33,GE33,GG36,GG36,GG33,GI33,GK33,GM33,GO33,GQ33,GS33,GW33,GY33,HA33,HC33,HE33,HG33,HI33,HK33,AC33,AA33,Y33,W33,S33,Q33,O33,M33,K33,I33,G33,E33)</f>
        <v>2189.9260000000027</v>
      </c>
      <c r="HP33" s="61">
        <f>SUM(AF33,AH33,AJ33,AL33,AN33,AP33,AR33,AT33,AX33,AZ33,BB33,BD33,BF33,BH33,BJ33,BL33,BN33,BP33,BR33,BT33,BX33,BZ33,CB33,CD33,CF33,CH33,CJ33,CL33,CN33,CP33,CR33,CT33,CX33,CZ33,DB33,DD33,DF33,DH33,DJ33,DL33,DN33,DP33,DR33,DT33,DX33,DZ33,EB33,ED33,EF33,EH33,EJ33,EL33,EN33,EP33,ER33,ET33,EX33,EZ33,FB33,FD33,FF33,FH33,FJ33,FL33,FN33,FP33,FR33,FT33,FX33,FZ33,GB33,GD33,GF33,GH36,GH36,GH33,GJ33,GL33,GN33,GP33,GR33,GT33,GX33,GZ33,HB33,HD33,HF33,HH33,HJ33,HL33,AD33,AB33,Z33,X33,T33,R33,P33,N33,L33,J33,H33,F33)</f>
        <v>84.517406473249949</v>
      </c>
      <c r="HQ33" s="34">
        <f>SUM(HQ34:HQ35)</f>
        <v>85.340726785085764</v>
      </c>
      <c r="HT33" s="32"/>
      <c r="HU33" s="33"/>
      <c r="HV33" s="33"/>
      <c r="HW33" s="33"/>
      <c r="HX33" s="33"/>
      <c r="HY33" s="33"/>
      <c r="HZ33" s="33"/>
      <c r="IA33" s="33"/>
      <c r="IB33" s="33"/>
      <c r="IC33" s="33"/>
      <c r="ID33" s="33"/>
    </row>
    <row r="34" spans="1:238">
      <c r="A34" s="19"/>
      <c r="B34" s="2" t="s">
        <v>113</v>
      </c>
      <c r="C34" s="2"/>
      <c r="D34" s="109">
        <f>SUM(E34,G34,I34,K34,M34,O34,Q34,S34)/132.58/12</f>
        <v>0</v>
      </c>
      <c r="E34" s="54"/>
      <c r="F34" s="54">
        <f>E34*HU11</f>
        <v>0</v>
      </c>
      <c r="G34" s="54"/>
      <c r="H34" s="54">
        <f>G34*HU11</f>
        <v>0</v>
      </c>
      <c r="I34" s="54"/>
      <c r="J34" s="54">
        <f>I34*HU11</f>
        <v>0</v>
      </c>
      <c r="K34" s="54"/>
      <c r="L34" s="54">
        <f>K34*HU11</f>
        <v>0</v>
      </c>
      <c r="M34" s="54"/>
      <c r="N34" s="54">
        <f>M34*HU11</f>
        <v>0</v>
      </c>
      <c r="O34" s="54"/>
      <c r="P34" s="54">
        <f>O34*HU11</f>
        <v>0</v>
      </c>
      <c r="Q34" s="54"/>
      <c r="R34" s="54">
        <f>Q34*HU11</f>
        <v>0</v>
      </c>
      <c r="S34" s="54"/>
      <c r="T34" s="54">
        <f>S34*HU11</f>
        <v>0</v>
      </c>
      <c r="U34" s="54">
        <f>D34*HV23</f>
        <v>0</v>
      </c>
      <c r="V34" s="109">
        <f t="shared" si="204"/>
        <v>6.2855131492935076E-3</v>
      </c>
      <c r="W34" s="54"/>
      <c r="X34" s="54">
        <f>W34*HU11</f>
        <v>0</v>
      </c>
      <c r="Y34" s="54"/>
      <c r="Z34" s="54">
        <f>Y34*HU11</f>
        <v>0</v>
      </c>
      <c r="AA34" s="54"/>
      <c r="AB34" s="54">
        <f>AA34*HU11</f>
        <v>0</v>
      </c>
      <c r="AC34" s="54"/>
      <c r="AD34" s="54">
        <f>AC34*HU11</f>
        <v>0</v>
      </c>
      <c r="AE34" s="37"/>
      <c r="AF34" s="35">
        <f>AE34*HU11</f>
        <v>0</v>
      </c>
      <c r="AG34" s="2"/>
      <c r="AH34" s="73">
        <f>AG34*HU11</f>
        <v>0</v>
      </c>
      <c r="AI34" s="67"/>
      <c r="AJ34" s="35">
        <f>AI34*HU11</f>
        <v>0</v>
      </c>
      <c r="AK34" s="2"/>
      <c r="AL34" s="2">
        <f>AK34*HU11</f>
        <v>0</v>
      </c>
      <c r="AM34" s="2"/>
      <c r="AN34" s="2">
        <f>AM34*HU11</f>
        <v>0</v>
      </c>
      <c r="AO34" s="2"/>
      <c r="AP34" s="2">
        <f>AO34*HU11</f>
        <v>0</v>
      </c>
      <c r="AQ34" s="2"/>
      <c r="AR34" s="2">
        <f>AQ34*HU11</f>
        <v>0</v>
      </c>
      <c r="AS34" s="2">
        <v>10</v>
      </c>
      <c r="AT34" s="2">
        <f>AS34*HU11</f>
        <v>0.44869999999999999</v>
      </c>
      <c r="AU34" s="2">
        <f>V34*HV23</f>
        <v>0.44869135616231709</v>
      </c>
      <c r="AV34" s="109">
        <f t="shared" si="205"/>
        <v>7.5426157791522092E-2</v>
      </c>
      <c r="AW34" s="2">
        <v>10</v>
      </c>
      <c r="AX34" s="2">
        <f>AW34*HU11</f>
        <v>0.44869999999999999</v>
      </c>
      <c r="AY34" s="2">
        <v>10</v>
      </c>
      <c r="AZ34" s="2">
        <f>AY34*HU11</f>
        <v>0.44869999999999999</v>
      </c>
      <c r="BA34" s="2">
        <v>10</v>
      </c>
      <c r="BB34" s="2">
        <f>BA34*HU11</f>
        <v>0.44869999999999999</v>
      </c>
      <c r="BC34" s="2">
        <v>10</v>
      </c>
      <c r="BD34" s="2">
        <f>BC34*HV11</f>
        <v>0.45539999999999997</v>
      </c>
      <c r="BE34" s="2">
        <v>10</v>
      </c>
      <c r="BF34" s="2">
        <f>BE34*HV11</f>
        <v>0.45539999999999997</v>
      </c>
      <c r="BG34" s="2">
        <v>10</v>
      </c>
      <c r="BH34" s="2">
        <f>BG34*HV11</f>
        <v>0.45539999999999997</v>
      </c>
      <c r="BI34" s="67">
        <v>10</v>
      </c>
      <c r="BJ34" s="2">
        <f>BI34*HV11</f>
        <v>0.45539999999999997</v>
      </c>
      <c r="BK34" s="2">
        <v>10</v>
      </c>
      <c r="BL34" s="2">
        <f>BK34*HV11</f>
        <v>0.45539999999999997</v>
      </c>
      <c r="BM34" s="2">
        <v>10</v>
      </c>
      <c r="BN34" s="2">
        <f>BM34*HV11</f>
        <v>0.45539999999999997</v>
      </c>
      <c r="BO34" s="2">
        <v>10</v>
      </c>
      <c r="BP34" s="2">
        <f>BO34*HV11</f>
        <v>0.45539999999999997</v>
      </c>
      <c r="BQ34" s="2">
        <v>10</v>
      </c>
      <c r="BR34" s="2">
        <f>BQ34*HV11</f>
        <v>0.45539999999999997</v>
      </c>
      <c r="BS34" s="2">
        <v>10</v>
      </c>
      <c r="BT34" s="2">
        <f>BS34*HV11</f>
        <v>0.45539999999999997</v>
      </c>
      <c r="BU34" s="2">
        <f>AV34*HX23</f>
        <v>5.5470659224619094</v>
      </c>
      <c r="BV34" s="109">
        <f t="shared" si="206"/>
        <v>6.9140644642228591E-2</v>
      </c>
      <c r="BW34" s="2">
        <v>10</v>
      </c>
      <c r="BX34" s="2">
        <f>BW34*HV11</f>
        <v>0.45539999999999997</v>
      </c>
      <c r="BY34" s="2">
        <v>10</v>
      </c>
      <c r="BZ34" s="2">
        <f>BY34*HV11</f>
        <v>0.45539999999999997</v>
      </c>
      <c r="CA34" s="2">
        <v>10</v>
      </c>
      <c r="CB34" s="2">
        <f>CA34*HV11</f>
        <v>0.45539999999999997</v>
      </c>
      <c r="CC34" s="2">
        <v>10</v>
      </c>
      <c r="CD34" s="2">
        <f>CC34*HW11</f>
        <v>0.46219999999999994</v>
      </c>
      <c r="CE34" s="2">
        <v>10</v>
      </c>
      <c r="CF34" s="2">
        <f>CE34*HW11</f>
        <v>0.46219999999999994</v>
      </c>
      <c r="CG34" s="2">
        <v>10</v>
      </c>
      <c r="CH34" s="2">
        <f>CG34*HW11</f>
        <v>0.46219999999999994</v>
      </c>
      <c r="CI34" s="2">
        <v>10</v>
      </c>
      <c r="CJ34" s="2">
        <f>CI34*HW11</f>
        <v>0.46219999999999994</v>
      </c>
      <c r="CK34" s="2">
        <v>10</v>
      </c>
      <c r="CL34" s="2">
        <f>CK34*HW11</f>
        <v>0.46219999999999994</v>
      </c>
      <c r="CM34" s="2">
        <v>10</v>
      </c>
      <c r="CN34" s="2">
        <f>CM34*HW11</f>
        <v>0.46219999999999994</v>
      </c>
      <c r="CO34" s="2">
        <v>10</v>
      </c>
      <c r="CP34" s="2">
        <f>CO34*HW11</f>
        <v>0.46219999999999994</v>
      </c>
      <c r="CQ34" s="2">
        <v>10</v>
      </c>
      <c r="CR34" s="2">
        <f>CQ34*HW11</f>
        <v>0.46219999999999994</v>
      </c>
      <c r="CS34" s="2"/>
      <c r="CT34" s="2">
        <f>CS34*HW11</f>
        <v>0</v>
      </c>
      <c r="CU34" s="2">
        <f>BV34*HY23</f>
        <v>5.1610725599637952</v>
      </c>
      <c r="CV34" s="109">
        <f t="shared" si="207"/>
        <v>0</v>
      </c>
      <c r="CW34" s="2"/>
      <c r="CX34" s="2">
        <f>CW34*HW11</f>
        <v>0</v>
      </c>
      <c r="CY34" s="2"/>
      <c r="CZ34" s="77">
        <f>CY34*HW11</f>
        <v>0</v>
      </c>
      <c r="DA34" s="67"/>
      <c r="DB34" s="2">
        <f>DA34*HW11</f>
        <v>0</v>
      </c>
      <c r="DC34" s="2"/>
      <c r="DD34" s="2">
        <f>DC34*HX11</f>
        <v>0</v>
      </c>
      <c r="DE34" s="2"/>
      <c r="DF34" s="2">
        <f>DE34*HX11</f>
        <v>0</v>
      </c>
      <c r="DG34" s="2"/>
      <c r="DH34" s="2">
        <f>DG34*HX11</f>
        <v>0</v>
      </c>
      <c r="DI34" s="2"/>
      <c r="DJ34" s="2">
        <f>DI34*HX11</f>
        <v>0</v>
      </c>
      <c r="DK34" s="2"/>
      <c r="DL34" s="2">
        <f>DK34*HX11</f>
        <v>0</v>
      </c>
      <c r="DM34" s="2"/>
      <c r="DN34" s="2">
        <f>DM34*HX11</f>
        <v>0</v>
      </c>
      <c r="DO34" s="2"/>
      <c r="DP34" s="2">
        <f>DO34*HX11</f>
        <v>0</v>
      </c>
      <c r="DQ34" s="2"/>
      <c r="DR34" s="2">
        <f>DQ34*HX11</f>
        <v>0</v>
      </c>
      <c r="DS34" s="2"/>
      <c r="DT34" s="2">
        <f>DS34*HX11</f>
        <v>0</v>
      </c>
      <c r="DU34" s="2">
        <f>CV34*HY23</f>
        <v>0</v>
      </c>
      <c r="DV34" s="109">
        <f t="shared" si="208"/>
        <v>0</v>
      </c>
      <c r="DW34" s="2"/>
      <c r="DX34" s="2">
        <f>DW34*HX11</f>
        <v>0</v>
      </c>
      <c r="DY34" s="2"/>
      <c r="DZ34" s="2">
        <f>DY34*HX11</f>
        <v>0</v>
      </c>
      <c r="EA34" s="2"/>
      <c r="EB34" s="2">
        <f>EA34*HX11</f>
        <v>0</v>
      </c>
      <c r="EC34" s="2"/>
      <c r="ED34" s="2">
        <f>EC34*HY11</f>
        <v>0</v>
      </c>
      <c r="EE34" s="2"/>
      <c r="EF34" s="2">
        <f>EE34*HY11</f>
        <v>0</v>
      </c>
      <c r="EG34" s="2"/>
      <c r="EH34" s="2">
        <f>EG34*HY11</f>
        <v>0</v>
      </c>
      <c r="EI34" s="2"/>
      <c r="EJ34" s="2">
        <f>EI34*HY11</f>
        <v>0</v>
      </c>
      <c r="EK34" s="2"/>
      <c r="EL34" s="2">
        <f>EK34*HY11</f>
        <v>0</v>
      </c>
      <c r="EM34" s="2"/>
      <c r="EN34" s="2">
        <f>EM34*HY11</f>
        <v>0</v>
      </c>
      <c r="EO34" s="2"/>
      <c r="EP34" s="2">
        <f>EO34*HY11</f>
        <v>0</v>
      </c>
      <c r="EQ34" s="2"/>
      <c r="ER34" s="2">
        <f>EQ34*HY11</f>
        <v>0</v>
      </c>
      <c r="ES34" s="2"/>
      <c r="ET34" s="2">
        <f>ES34*HY11</f>
        <v>0</v>
      </c>
      <c r="EU34" s="2">
        <f>DV34*HZ23</f>
        <v>0</v>
      </c>
      <c r="EV34" s="109">
        <f t="shared" si="209"/>
        <v>0</v>
      </c>
      <c r="EW34" s="2"/>
      <c r="EX34" s="2">
        <f>EW34*HY11</f>
        <v>0</v>
      </c>
      <c r="EY34" s="2"/>
      <c r="EZ34" s="2">
        <f>EY34*HY11</f>
        <v>0</v>
      </c>
      <c r="FA34" s="2"/>
      <c r="FB34" s="2">
        <f>FA34*HY11</f>
        <v>0</v>
      </c>
      <c r="FC34" s="2"/>
      <c r="FD34" s="2">
        <f>FC34*HZ11</f>
        <v>0</v>
      </c>
      <c r="FE34" s="2"/>
      <c r="FF34" s="2">
        <f>FE34*HZ11</f>
        <v>0</v>
      </c>
      <c r="FG34" s="2"/>
      <c r="FH34" s="2">
        <f>FG34*HZ11</f>
        <v>0</v>
      </c>
      <c r="FI34" s="2"/>
      <c r="FJ34" s="2">
        <f>FI34*HZ11</f>
        <v>0</v>
      </c>
      <c r="FK34" s="2"/>
      <c r="FL34" s="2">
        <f>FK34*HZ11</f>
        <v>0</v>
      </c>
      <c r="FM34" s="2"/>
      <c r="FN34" s="2">
        <f>FM34*HZ11</f>
        <v>0</v>
      </c>
      <c r="FO34" s="2"/>
      <c r="FP34" s="2">
        <f>FO34*HZ11</f>
        <v>0</v>
      </c>
      <c r="FQ34" s="2"/>
      <c r="FR34" s="2">
        <f>FQ34*HZ11</f>
        <v>0</v>
      </c>
      <c r="FS34" s="2"/>
      <c r="FT34" s="2">
        <f>FS34*HZ11</f>
        <v>0</v>
      </c>
      <c r="FU34" s="2">
        <f>EV34*IA23</f>
        <v>0</v>
      </c>
      <c r="FV34" s="109">
        <f t="shared" si="210"/>
        <v>0</v>
      </c>
      <c r="FW34" s="2"/>
      <c r="FX34" s="2">
        <f>FW34*HZ11</f>
        <v>0</v>
      </c>
      <c r="FY34" s="2"/>
      <c r="FZ34" s="2">
        <f>FY34*HZ11</f>
        <v>0</v>
      </c>
      <c r="GA34" s="2"/>
      <c r="GB34" s="77">
        <f>GA34*HZ11</f>
        <v>0</v>
      </c>
      <c r="GC34" s="67"/>
      <c r="GD34" s="2">
        <f>GC34*IA11</f>
        <v>0</v>
      </c>
      <c r="GE34" s="2"/>
      <c r="GF34" s="2">
        <f>GE34*IA11</f>
        <v>0</v>
      </c>
      <c r="GG34" s="2"/>
      <c r="GH34" s="2">
        <f>GG34*IA11</f>
        <v>0</v>
      </c>
      <c r="GI34" s="2"/>
      <c r="GJ34" s="2">
        <f>GI34*IA11</f>
        <v>0</v>
      </c>
      <c r="GK34" s="2"/>
      <c r="GL34" s="2">
        <f>GK34*IA11</f>
        <v>0</v>
      </c>
      <c r="GM34" s="2"/>
      <c r="GN34" s="2">
        <f>GM34*IA11</f>
        <v>0</v>
      </c>
      <c r="GO34" s="2"/>
      <c r="GP34" s="2">
        <f>GO34*IA11</f>
        <v>0</v>
      </c>
      <c r="GQ34" s="2"/>
      <c r="GR34" s="2">
        <f>GQ34*IA11</f>
        <v>0</v>
      </c>
      <c r="GS34" s="2"/>
      <c r="GT34" s="2">
        <f>GS34*IA11</f>
        <v>0</v>
      </c>
      <c r="GU34" s="127">
        <f>FV34*IA23</f>
        <v>0</v>
      </c>
      <c r="GV34" s="109">
        <f t="shared" si="211"/>
        <v>0</v>
      </c>
      <c r="GW34" s="2"/>
      <c r="GX34" s="2">
        <f>GW34*IA11</f>
        <v>0</v>
      </c>
      <c r="GY34" s="2"/>
      <c r="GZ34" s="2">
        <f>GY34*IA11</f>
        <v>0</v>
      </c>
      <c r="HA34" s="2"/>
      <c r="HB34" s="2">
        <f>HA34*IA11</f>
        <v>0</v>
      </c>
      <c r="HC34" s="2"/>
      <c r="HD34" s="2">
        <f>HC34*IB11</f>
        <v>0</v>
      </c>
      <c r="HE34" s="2"/>
      <c r="HF34" s="2">
        <f>HE34*IB11</f>
        <v>0</v>
      </c>
      <c r="HG34" s="2"/>
      <c r="HH34" s="2">
        <f>HG34*IB11</f>
        <v>0</v>
      </c>
      <c r="HI34" s="2"/>
      <c r="HJ34" s="2">
        <f>HI34*IB11</f>
        <v>0</v>
      </c>
      <c r="HK34" s="2"/>
      <c r="HL34" s="2">
        <f>HK34*IB11</f>
        <v>0</v>
      </c>
      <c r="HM34" s="2">
        <f>GV34*IA23</f>
        <v>0</v>
      </c>
      <c r="HN34" s="109">
        <f>SUM(GV34,FV34,EV34,DV34,CV34,BV34,AV34,V34,D34)</f>
        <v>0.15085231558304421</v>
      </c>
      <c r="HO34" s="60" t="e">
        <f>SUM(AE34,AG34,AI34,AK34,AM34,AO34,AQ34,AS34,AW34,AY34,BA34,BC34,BE34,BG34,BI34,BK34,BM34,BO34,BQ34,BS34,BW34,BY34,CA34,CC34,CE34,CG34,CI34,CK34,CM34,CO34,CQ34,CS34,CW34,CY34,DA34,DC34,DE34,DG34,DI34,DK34,DM34,DO34,DQ34,DS34,DW34,DY34,EA34,EC34,EE34,EG34,EI34,EK34,EM34,EO34,EQ34,ES34,EW34,EY34,FA34,FC34,FE34,FG34,FI34,FK34,FM34,FO34,FQ34,FS34,FW34,FY34,GA34,GC34,GE34,#REF!,#REF!,GG34,GI34,GK34,GM34,GO34,GQ34,GS34,GW34,GY34,HA34,HC34,HE34,HG34,HI34,HK34,AC34,AA34,Y34,W34,S34,Q34,O34,M34,K34,I34,G34,E34)</f>
        <v>#REF!</v>
      </c>
      <c r="HP34" s="61" t="e">
        <f>SUM(AF34,AH34,AJ34,AL34,AN34,AP34,AR34,AT34,AX34,AZ34,BB34,BD34,BF34,BH34,BJ34,BL34,BN34,BP34,BR34,BT34,BX34,BZ34,CB34,CD34,CF34,CH34,CJ34,CL34,CN34,CP34,CR34,CT34,CX34,CZ34,DB34,DD34,DF34,DH34,DJ34,DL34,DN34,DP34,DR34,DT34,DX34,DZ34,EB34,ED34,EF34,EH34,EJ34,EL34,EN34,EP34,ER34,ET34,EX34,EZ34,FB34,FD34,FF34,FH34,FJ34,FL34,FN34,FP34,FR34,FT34,FX34,FZ34,GB34,GD34,GF34,#REF!,#REF!,GH34,GJ34,GL34,GN34,GP34,GR34,GT34,GX34,GZ34,HB34,HD34,HF34,HH34,HJ34,HL34,AD34,AB34,Z34,X34,T34,R34,P34,N34,L34,J34,H34,F34)</f>
        <v>#REF!</v>
      </c>
      <c r="HQ34" s="34">
        <f t="shared" si="212"/>
        <v>11.156829838588022</v>
      </c>
      <c r="HT34" s="24"/>
      <c r="HU34" s="29"/>
      <c r="HV34" s="29"/>
      <c r="HW34" s="29"/>
      <c r="HX34" s="29"/>
      <c r="HY34" s="29"/>
      <c r="HZ34" s="29"/>
      <c r="IA34" s="29"/>
      <c r="IB34" s="29"/>
      <c r="IC34" s="29"/>
      <c r="ID34" s="29"/>
    </row>
    <row r="35" spans="1:238">
      <c r="A35" s="19"/>
      <c r="B35" s="2" t="s">
        <v>114</v>
      </c>
      <c r="C35" s="2"/>
      <c r="D35" s="109">
        <f>SUM(E35,G35,I35,K35,M35,O35,Q35,S35)/132.58/12</f>
        <v>0</v>
      </c>
      <c r="E35" s="54"/>
      <c r="F35" s="54">
        <f>E35*HU12</f>
        <v>0</v>
      </c>
      <c r="G35" s="54"/>
      <c r="H35" s="54">
        <f>G35*HU12</f>
        <v>0</v>
      </c>
      <c r="I35" s="54"/>
      <c r="J35" s="54">
        <f>I35*HU12</f>
        <v>0</v>
      </c>
      <c r="K35" s="54">
        <v>0</v>
      </c>
      <c r="L35" s="54">
        <f>K35*HU12</f>
        <v>0</v>
      </c>
      <c r="M35" s="54">
        <v>0</v>
      </c>
      <c r="N35" s="54">
        <f>M35*HU12</f>
        <v>0</v>
      </c>
      <c r="O35" s="54">
        <v>0</v>
      </c>
      <c r="P35" s="54">
        <f>O35*HU12</f>
        <v>0</v>
      </c>
      <c r="Q35" s="54">
        <v>0</v>
      </c>
      <c r="R35" s="54">
        <f>Q35*HU12</f>
        <v>0</v>
      </c>
      <c r="S35" s="54">
        <v>0</v>
      </c>
      <c r="T35" s="54">
        <f>S35*HU12</f>
        <v>0</v>
      </c>
      <c r="U35" s="54">
        <f>D35*HV24</f>
        <v>0</v>
      </c>
      <c r="V35" s="109">
        <f t="shared" si="204"/>
        <v>0.15</v>
      </c>
      <c r="W35" s="54">
        <v>0</v>
      </c>
      <c r="X35" s="54">
        <f>W35*HU12</f>
        <v>0</v>
      </c>
      <c r="Y35" s="54">
        <v>0</v>
      </c>
      <c r="Z35" s="54">
        <f>Y35*HU12</f>
        <v>0</v>
      </c>
      <c r="AA35" s="54">
        <v>0</v>
      </c>
      <c r="AB35" s="54">
        <f>AA35*HU12</f>
        <v>0</v>
      </c>
      <c r="AC35" s="54">
        <v>0</v>
      </c>
      <c r="AD35" s="54">
        <f>AC35*HU12</f>
        <v>0</v>
      </c>
      <c r="AE35" s="37">
        <f>132.58*0.1</f>
        <v>13.258000000000003</v>
      </c>
      <c r="AF35" s="35">
        <f>AE35*HU12</f>
        <v>0.48206088000000002</v>
      </c>
      <c r="AG35" s="37">
        <f>132.58*0.1</f>
        <v>13.258000000000003</v>
      </c>
      <c r="AH35" s="73">
        <f>AG35*HU12</f>
        <v>0.48206088000000002</v>
      </c>
      <c r="AI35" s="68">
        <f>132.58*0.1</f>
        <v>13.258000000000003</v>
      </c>
      <c r="AJ35" s="35">
        <f>AI35*HU12</f>
        <v>0.48206088000000002</v>
      </c>
      <c r="AK35" s="37">
        <f>132.58*0.3</f>
        <v>39.774000000000001</v>
      </c>
      <c r="AL35" s="2">
        <f>AK35*HU12</f>
        <v>1.44618264</v>
      </c>
      <c r="AM35" s="37">
        <f>132.58*0.3</f>
        <v>39.774000000000001</v>
      </c>
      <c r="AN35" s="2">
        <f>AM35*HU12</f>
        <v>1.44618264</v>
      </c>
      <c r="AO35" s="37">
        <f>132.58*0.3</f>
        <v>39.774000000000001</v>
      </c>
      <c r="AP35" s="2">
        <f>AO35*HU12</f>
        <v>1.44618264</v>
      </c>
      <c r="AQ35" s="37">
        <f>132.58*0.3</f>
        <v>39.774000000000001</v>
      </c>
      <c r="AR35" s="2">
        <f>AQ35*HU12</f>
        <v>1.44618264</v>
      </c>
      <c r="AS35" s="37">
        <f>132.58*0.3</f>
        <v>39.774000000000001</v>
      </c>
      <c r="AT35" s="2">
        <f>AS35*HU12</f>
        <v>1.44618264</v>
      </c>
      <c r="AU35" s="2">
        <f>V35*HV24</f>
        <v>8.6775000000000002</v>
      </c>
      <c r="AV35" s="109">
        <f t="shared" si="205"/>
        <v>0.22500000000000009</v>
      </c>
      <c r="AW35" s="37">
        <f>132.58*0.3</f>
        <v>39.774000000000001</v>
      </c>
      <c r="AX35" s="2">
        <f>AW35*HU12</f>
        <v>1.44618264</v>
      </c>
      <c r="AY35" s="37">
        <f>132.58*0.3</f>
        <v>39.774000000000001</v>
      </c>
      <c r="AZ35" s="2">
        <f>AY35*HU12</f>
        <v>1.44618264</v>
      </c>
      <c r="BA35" s="37">
        <f>132.58*0.3</f>
        <v>39.774000000000001</v>
      </c>
      <c r="BB35" s="2">
        <f>BA35*HU12</f>
        <v>1.44618264</v>
      </c>
      <c r="BC35" s="37">
        <f>132.58*0.2</f>
        <v>26.516000000000005</v>
      </c>
      <c r="BD35" s="2">
        <f>BC35*HV12</f>
        <v>0.9787055600000002</v>
      </c>
      <c r="BE35" s="37">
        <f>132.58*0.2</f>
        <v>26.516000000000005</v>
      </c>
      <c r="BF35" s="2">
        <f>BE35*HV12</f>
        <v>0.9787055600000002</v>
      </c>
      <c r="BG35" s="37">
        <f>132.58*0.2</f>
        <v>26.516000000000005</v>
      </c>
      <c r="BH35" s="2">
        <f>BG35*HV12</f>
        <v>0.9787055600000002</v>
      </c>
      <c r="BI35" s="68">
        <f>132.58*0.2</f>
        <v>26.516000000000005</v>
      </c>
      <c r="BJ35" s="2">
        <f>BI35*HV12</f>
        <v>0.9787055600000002</v>
      </c>
      <c r="BK35" s="37">
        <f>132.58*0.2</f>
        <v>26.516000000000005</v>
      </c>
      <c r="BL35" s="2">
        <f>BK35*HV12</f>
        <v>0.9787055600000002</v>
      </c>
      <c r="BM35" s="37">
        <f>132.58*0.2</f>
        <v>26.516000000000005</v>
      </c>
      <c r="BN35" s="2">
        <f>BM35*HV12</f>
        <v>0.9787055600000002</v>
      </c>
      <c r="BO35" s="37">
        <f>132.58*0.2</f>
        <v>26.516000000000005</v>
      </c>
      <c r="BP35" s="2">
        <f>BO35*HV12</f>
        <v>0.9787055600000002</v>
      </c>
      <c r="BQ35" s="37">
        <f>132.58*0.2</f>
        <v>26.516000000000005</v>
      </c>
      <c r="BR35" s="2">
        <f>BQ35*HV12</f>
        <v>0.9787055600000002</v>
      </c>
      <c r="BS35" s="37">
        <f>132.58*0.2</f>
        <v>26.516000000000005</v>
      </c>
      <c r="BT35" s="2">
        <f>BS35*HV12</f>
        <v>0.9787055600000002</v>
      </c>
      <c r="BU35" s="2">
        <f>AV35*HX24</f>
        <v>13.409775000000005</v>
      </c>
      <c r="BV35" s="109">
        <f t="shared" si="206"/>
        <v>0.20000000000000009</v>
      </c>
      <c r="BW35" s="37">
        <f>132.58*0.2</f>
        <v>26.516000000000005</v>
      </c>
      <c r="BX35" s="2">
        <f>BW35*HV12</f>
        <v>0.9787055600000002</v>
      </c>
      <c r="BY35" s="37">
        <f>132.58*0.2</f>
        <v>26.516000000000005</v>
      </c>
      <c r="BZ35" s="2">
        <f>BY35*HV12</f>
        <v>0.9787055600000002</v>
      </c>
      <c r="CA35" s="37">
        <f>132.58*0.2</f>
        <v>26.516000000000005</v>
      </c>
      <c r="CB35" s="2">
        <f>CA35*HV12</f>
        <v>0.9787055600000002</v>
      </c>
      <c r="CC35" s="37">
        <f>132.58*0.2</f>
        <v>26.516000000000005</v>
      </c>
      <c r="CD35" s="2">
        <f>CC35*HW12</f>
        <v>0.99328936000000023</v>
      </c>
      <c r="CE35" s="37">
        <f>132.58*0.2</f>
        <v>26.516000000000005</v>
      </c>
      <c r="CF35" s="2">
        <f>CE35*HW12</f>
        <v>0.99328936000000023</v>
      </c>
      <c r="CG35" s="37">
        <f>132.58*0.2</f>
        <v>26.516000000000005</v>
      </c>
      <c r="CH35" s="2">
        <f>CG35*HW12</f>
        <v>0.99328936000000023</v>
      </c>
      <c r="CI35" s="37">
        <f>132.58*0.2</f>
        <v>26.516000000000005</v>
      </c>
      <c r="CJ35" s="2">
        <f>CI35*HW12</f>
        <v>0.99328936000000023</v>
      </c>
      <c r="CK35" s="37">
        <f>132.58*0.2</f>
        <v>26.516000000000005</v>
      </c>
      <c r="CL35" s="2">
        <f>CK35*HW12</f>
        <v>0.99328936000000023</v>
      </c>
      <c r="CM35" s="37">
        <f>132.58*0.2</f>
        <v>26.516000000000005</v>
      </c>
      <c r="CN35" s="2">
        <f>CM35*HW12</f>
        <v>0.99328936000000023</v>
      </c>
      <c r="CO35" s="37">
        <f>132.58*0.2</f>
        <v>26.516000000000005</v>
      </c>
      <c r="CP35" s="2">
        <f>CO35*HW12</f>
        <v>0.99328936000000023</v>
      </c>
      <c r="CQ35" s="37">
        <f>132.58*0.2</f>
        <v>26.516000000000005</v>
      </c>
      <c r="CR35" s="2">
        <f>CQ35*HW12</f>
        <v>0.99328936000000023</v>
      </c>
      <c r="CS35" s="37">
        <f>132.58*0.2</f>
        <v>26.516000000000005</v>
      </c>
      <c r="CT35" s="2">
        <f>CS35*HW12</f>
        <v>0.99328936000000023</v>
      </c>
      <c r="CU35" s="2">
        <f>BV35*HY24</f>
        <v>12.098600000000006</v>
      </c>
      <c r="CV35" s="109">
        <f t="shared" si="207"/>
        <v>0.20000000000000009</v>
      </c>
      <c r="CW35" s="37">
        <f>132.58*0.2</f>
        <v>26.516000000000005</v>
      </c>
      <c r="CX35" s="2">
        <f>CW35*HW12</f>
        <v>0.99328936000000023</v>
      </c>
      <c r="CY35" s="37">
        <f>132.58*0.2</f>
        <v>26.516000000000005</v>
      </c>
      <c r="CZ35" s="77">
        <f>CY35*HW12</f>
        <v>0.99328936000000023</v>
      </c>
      <c r="DA35" s="68">
        <f>132.58*0.2</f>
        <v>26.516000000000005</v>
      </c>
      <c r="DB35" s="2">
        <f>DA35*HW12</f>
        <v>0.99328936000000023</v>
      </c>
      <c r="DC35" s="37">
        <f>132.58*0.2</f>
        <v>26.516000000000005</v>
      </c>
      <c r="DD35" s="2">
        <f>DC35*HX12</f>
        <v>1.0081383200000003</v>
      </c>
      <c r="DE35" s="37">
        <f>132.58*0.2</f>
        <v>26.516000000000005</v>
      </c>
      <c r="DF35" s="2">
        <f>DE35*HX12</f>
        <v>1.0081383200000003</v>
      </c>
      <c r="DG35" s="37">
        <f>132.58*0.2</f>
        <v>26.516000000000005</v>
      </c>
      <c r="DH35" s="2">
        <f>DG35*HX12</f>
        <v>1.0081383200000003</v>
      </c>
      <c r="DI35" s="37">
        <f>132.58*0.2</f>
        <v>26.516000000000005</v>
      </c>
      <c r="DJ35" s="2">
        <f>DI35*HX12</f>
        <v>1.0081383200000003</v>
      </c>
      <c r="DK35" s="37">
        <f>132.58*0.2</f>
        <v>26.516000000000005</v>
      </c>
      <c r="DL35" s="2">
        <f>DK35*HX12</f>
        <v>1.0081383200000003</v>
      </c>
      <c r="DM35" s="37">
        <f>132.58*0.2</f>
        <v>26.516000000000005</v>
      </c>
      <c r="DN35" s="2">
        <f>DM35*HX12</f>
        <v>1.0081383200000003</v>
      </c>
      <c r="DO35" s="37">
        <f>132.58*0.2</f>
        <v>26.516000000000005</v>
      </c>
      <c r="DP35" s="2">
        <f>DO35*HX12</f>
        <v>1.0081383200000003</v>
      </c>
      <c r="DQ35" s="37">
        <f>132.58*0.2</f>
        <v>26.516000000000005</v>
      </c>
      <c r="DR35" s="2">
        <f>DQ35*HX12</f>
        <v>1.0081383200000003</v>
      </c>
      <c r="DS35" s="37">
        <f>132.58*0.2</f>
        <v>26.516000000000005</v>
      </c>
      <c r="DT35" s="2">
        <f>DS35*HX12</f>
        <v>1.0081383200000003</v>
      </c>
      <c r="DU35" s="2">
        <f>CV35*HY24</f>
        <v>12.098600000000006</v>
      </c>
      <c r="DV35" s="109">
        <f t="shared" si="208"/>
        <v>0.20000000000000009</v>
      </c>
      <c r="DW35" s="37">
        <f>132.58*0.2</f>
        <v>26.516000000000005</v>
      </c>
      <c r="DX35" s="2">
        <f>DW35*HX12</f>
        <v>1.0081383200000003</v>
      </c>
      <c r="DY35" s="37">
        <f>132.58*0.2</f>
        <v>26.516000000000005</v>
      </c>
      <c r="DZ35" s="2">
        <f>DY35*HX12</f>
        <v>1.0081383200000003</v>
      </c>
      <c r="EA35" s="37">
        <f>132.58*0.2</f>
        <v>26.516000000000005</v>
      </c>
      <c r="EB35" s="2">
        <f>EA35*HX12</f>
        <v>1.0081383200000003</v>
      </c>
      <c r="EC35" s="37">
        <f>132.58*0.2</f>
        <v>26.516000000000005</v>
      </c>
      <c r="ED35" s="2">
        <f>EC35*HY12</f>
        <v>1.0232524400000003</v>
      </c>
      <c r="EE35" s="37">
        <f>132.58*0.2</f>
        <v>26.516000000000005</v>
      </c>
      <c r="EF35" s="2">
        <f>EE35*HY12</f>
        <v>1.0232524400000003</v>
      </c>
      <c r="EG35" s="37">
        <f>132.58*0.2</f>
        <v>26.516000000000005</v>
      </c>
      <c r="EH35" s="2">
        <f>EG35*HY12</f>
        <v>1.0232524400000003</v>
      </c>
      <c r="EI35" s="37">
        <f>132.58*0.2</f>
        <v>26.516000000000005</v>
      </c>
      <c r="EJ35" s="2">
        <f>EI35*HY12</f>
        <v>1.0232524400000003</v>
      </c>
      <c r="EK35" s="37">
        <f>132.58*0.2</f>
        <v>26.516000000000005</v>
      </c>
      <c r="EL35" s="2">
        <f>EK35*HY12</f>
        <v>1.0232524400000003</v>
      </c>
      <c r="EM35" s="37">
        <f>132.58*0.2</f>
        <v>26.516000000000005</v>
      </c>
      <c r="EN35" s="2">
        <f>EM35*HY12</f>
        <v>1.0232524400000003</v>
      </c>
      <c r="EO35" s="37">
        <f>132.58*0.2</f>
        <v>26.516000000000005</v>
      </c>
      <c r="EP35" s="2">
        <f>EO35*HY12</f>
        <v>1.0232524400000003</v>
      </c>
      <c r="EQ35" s="37">
        <f>132.58*0.2</f>
        <v>26.516000000000005</v>
      </c>
      <c r="ER35" s="2">
        <f>EQ35*HY12</f>
        <v>1.0232524400000003</v>
      </c>
      <c r="ES35" s="37">
        <f>132.58*0.2</f>
        <v>26.516000000000005</v>
      </c>
      <c r="ET35" s="2">
        <f>ES35*HY12</f>
        <v>1.0232524400000003</v>
      </c>
      <c r="EU35" s="2">
        <f>DV35*HZ24</f>
        <v>12.280000000000005</v>
      </c>
      <c r="EV35" s="109">
        <f t="shared" si="209"/>
        <v>0.20000000000000009</v>
      </c>
      <c r="EW35" s="37">
        <f>132.58*0.2</f>
        <v>26.516000000000005</v>
      </c>
      <c r="EX35" s="2">
        <f>EW35*HY12</f>
        <v>1.0232524400000003</v>
      </c>
      <c r="EY35" s="37">
        <f>132.58*0.2</f>
        <v>26.516000000000005</v>
      </c>
      <c r="EZ35" s="2">
        <f>EY35*HY12</f>
        <v>1.0232524400000003</v>
      </c>
      <c r="FA35" s="37">
        <f>132.58*0.2</f>
        <v>26.516000000000005</v>
      </c>
      <c r="FB35" s="2">
        <f>FA35*HY12</f>
        <v>1.0232524400000003</v>
      </c>
      <c r="FC35" s="37">
        <f>132.58*0.2</f>
        <v>26.516000000000005</v>
      </c>
      <c r="FD35" s="2">
        <f>FC35*HZ12</f>
        <v>1.0386317200000004</v>
      </c>
      <c r="FE35" s="37">
        <f>132.58*0.2</f>
        <v>26.516000000000005</v>
      </c>
      <c r="FF35" s="2">
        <f>FE35*HZ12</f>
        <v>1.0386317200000004</v>
      </c>
      <c r="FG35" s="37">
        <f>132.58*0.2</f>
        <v>26.516000000000005</v>
      </c>
      <c r="FH35" s="2">
        <f>FG35*HZ12</f>
        <v>1.0386317200000004</v>
      </c>
      <c r="FI35" s="37">
        <f>132.58*0.2</f>
        <v>26.516000000000005</v>
      </c>
      <c r="FJ35" s="2">
        <f>FI35*HZ12</f>
        <v>1.0386317200000004</v>
      </c>
      <c r="FK35" s="37">
        <f>132.58*0.2</f>
        <v>26.516000000000005</v>
      </c>
      <c r="FL35" s="2">
        <f>FK35*HZ12</f>
        <v>1.0386317200000004</v>
      </c>
      <c r="FM35" s="37">
        <f>132.58*0.2</f>
        <v>26.516000000000005</v>
      </c>
      <c r="FN35" s="2">
        <f>FM35*HZ12</f>
        <v>1.0386317200000004</v>
      </c>
      <c r="FO35" s="37">
        <f>132.58*0.2</f>
        <v>26.516000000000005</v>
      </c>
      <c r="FP35" s="2">
        <f>FO35*HZ12</f>
        <v>1.0386317200000004</v>
      </c>
      <c r="FQ35" s="37">
        <f>132.58*0.2</f>
        <v>26.516000000000005</v>
      </c>
      <c r="FR35" s="2">
        <f>FQ35*HZ12</f>
        <v>1.0386317200000004</v>
      </c>
      <c r="FS35" s="37">
        <f>132.58*0.2</f>
        <v>26.516000000000005</v>
      </c>
      <c r="FT35" s="2">
        <f>FS35*HZ12</f>
        <v>1.0386317200000004</v>
      </c>
      <c r="FU35" s="2">
        <f>EV35*IA24</f>
        <v>12.464200000000005</v>
      </c>
      <c r="FV35" s="109">
        <f t="shared" si="210"/>
        <v>5.000000000000001E-2</v>
      </c>
      <c r="FW35" s="37">
        <f>132.58*0.2</f>
        <v>26.516000000000005</v>
      </c>
      <c r="FX35" s="2">
        <f>FW35*HZ12</f>
        <v>1.0386317200000004</v>
      </c>
      <c r="FY35" s="37">
        <f>132.58*0.2</f>
        <v>26.516000000000005</v>
      </c>
      <c r="FZ35" s="2">
        <f>FY35*HZ12</f>
        <v>1.0386317200000004</v>
      </c>
      <c r="GA35" s="37">
        <f>132.58*0.2</f>
        <v>26.516000000000005</v>
      </c>
      <c r="GB35" s="77">
        <f>GA35*HZ12</f>
        <v>1.0386317200000004</v>
      </c>
      <c r="GC35" s="67">
        <v>0</v>
      </c>
      <c r="GD35" s="2">
        <f>GC35*IA12</f>
        <v>0</v>
      </c>
      <c r="GE35" s="2">
        <v>0</v>
      </c>
      <c r="GF35" s="2">
        <f>GE35*IA12</f>
        <v>0</v>
      </c>
      <c r="GG35" s="2">
        <v>0</v>
      </c>
      <c r="GH35" s="2">
        <f>GG35*IA12</f>
        <v>0</v>
      </c>
      <c r="GI35" s="2">
        <v>0</v>
      </c>
      <c r="GJ35" s="2">
        <f>GI35*IA12</f>
        <v>0</v>
      </c>
      <c r="GK35" s="2">
        <v>0</v>
      </c>
      <c r="GL35" s="2">
        <f>GK35*IA12</f>
        <v>0</v>
      </c>
      <c r="GM35" s="2">
        <v>0</v>
      </c>
      <c r="GN35" s="2">
        <f>GM35*IA12</f>
        <v>0</v>
      </c>
      <c r="GO35" s="2">
        <v>0</v>
      </c>
      <c r="GP35" s="2">
        <f>GO35*IA12</f>
        <v>0</v>
      </c>
      <c r="GQ35" s="2">
        <v>0</v>
      </c>
      <c r="GR35" s="2">
        <f>GQ35*IA12</f>
        <v>0</v>
      </c>
      <c r="GS35" s="2">
        <v>0</v>
      </c>
      <c r="GT35" s="2">
        <f>GS35*IA12</f>
        <v>0</v>
      </c>
      <c r="GU35" s="127">
        <f>FV35*IA24</f>
        <v>3.1160500000000004</v>
      </c>
      <c r="GV35" s="109">
        <f t="shared" si="211"/>
        <v>6.2855131492935081E-4</v>
      </c>
      <c r="GW35" s="2">
        <v>0</v>
      </c>
      <c r="GX35" s="2">
        <f>GW35*IA12</f>
        <v>0</v>
      </c>
      <c r="GY35" s="2">
        <v>0</v>
      </c>
      <c r="GZ35" s="2">
        <f>GY35*IA12</f>
        <v>0</v>
      </c>
      <c r="HA35" s="2">
        <v>0</v>
      </c>
      <c r="HB35" s="2">
        <f>HA35*IA12</f>
        <v>0</v>
      </c>
      <c r="HC35" s="2">
        <v>0</v>
      </c>
      <c r="HD35" s="2">
        <f>HC35*IB12</f>
        <v>0</v>
      </c>
      <c r="HE35" s="2">
        <v>0</v>
      </c>
      <c r="HF35" s="2">
        <f>HE35*IB12</f>
        <v>0</v>
      </c>
      <c r="HG35" s="2">
        <v>0</v>
      </c>
      <c r="HH35" s="2">
        <f>HG35*IB12</f>
        <v>0</v>
      </c>
      <c r="HI35" s="2">
        <v>0</v>
      </c>
      <c r="HJ35" s="2">
        <f>HI35*IB12</f>
        <v>0</v>
      </c>
      <c r="HK35" s="2">
        <v>1</v>
      </c>
      <c r="HL35" s="2">
        <f>HK35*IB12</f>
        <v>4.0353913249999998E-2</v>
      </c>
      <c r="HM35" s="2">
        <f>GV35*IA24</f>
        <v>3.9171946497712072E-2</v>
      </c>
      <c r="HN35" s="109">
        <f>SUM(GV35,FV35,EV35,DV35,CV35,BV35,AV35,V35,D35)</f>
        <v>1.2256285513149296</v>
      </c>
      <c r="HO35" s="60">
        <f>SUM(AE35,AG35,AI35,AK35,AM35,AO35,AQ35,AS35,AW35,AY35,BA35,BC35,BE35,BG35,BI35,BK35,BM35,BO35,BQ35,BS35,BW35,BY35,CA35,CC35,CE35,CG35,CI35,CK35,CM35,CO35,CQ35,CS35,CW35,CY35,DA35,DC35,DE35,DG35,DI35,DK35,DM35,DO35,DQ35,DS35,DW35,DY35,EA35,EC35,EE35,EG35,EI35,EK35,EM35,EO35,EQ35,ES35,EW35,EY35,FA35,FC35,FE35,FG35,FI35,FK35,FM35,FO35,FQ35,FS35,FW35,FY35,GA35,GC35,GE35,GG37,GG37,GG35,GI35,GK35,GM35,GO35,GQ35,GS35,GW35,GY35,HA35,HC35,HE35,HG35,HI35,HK35,AC35,AA35,Y35,W35,S35,Q35,O35,M35,K35,I35,G35,E35)</f>
        <v>1949.926000000002</v>
      </c>
      <c r="HP35" s="61">
        <f>SUM(AF35,AH35,AJ35,AL35,AN35,AP35,AR35,AT35,AX35,AZ35,BB35,BD35,BF35,BH35,BJ35,BL35,BN35,BP35,BR35,BT35,BX35,BZ35,CB35,CD35,CF35,CH35,CJ35,CL35,CN35,CP35,CR35,CT35,CX35,CZ35,DB35,DD35,DF35,DH35,DJ35,DL35,DN35,DP35,DR35,DT35,DX35,DZ35,EB35,ED35,EF35,EH35,EJ35,EL35,EN35,EP35,ER35,ET35,EX35,EZ35,FB35,FD35,FF35,FH35,FJ35,FL35,FN35,FP35,FR35,FT35,FX35,FZ35,GB35,GD35,GF35,GH37,GH37,GH35,GJ35,GL35,GN35,GP35,GR35,GT35,GX35,GZ35,HB35,HD35,HF35,HH35,HJ35,HL35,AD35,AB35,Z35,X35,T35,R35,P35,N35,L35,J35,H35,F35)</f>
        <v>73.560206473249991</v>
      </c>
      <c r="HQ35" s="34">
        <f t="shared" si="212"/>
        <v>74.18389694649774</v>
      </c>
      <c r="HT35" s="24"/>
      <c r="HU35" s="29"/>
      <c r="HV35" s="29"/>
      <c r="HW35" s="29"/>
      <c r="HX35" s="29"/>
      <c r="HY35" s="29"/>
      <c r="HZ35" s="29"/>
      <c r="IA35" s="29"/>
      <c r="IB35" s="29"/>
      <c r="IC35" s="29"/>
      <c r="ID35" s="29"/>
    </row>
    <row r="36" spans="1:238" s="23" customFormat="1">
      <c r="A36" s="30"/>
      <c r="B36" s="31" t="s">
        <v>39</v>
      </c>
      <c r="C36" s="31">
        <v>69.25</v>
      </c>
      <c r="D36" s="109"/>
      <c r="E36" s="53">
        <f t="shared" ref="E36:T36" si="231">SUM(E37:E37)</f>
        <v>0</v>
      </c>
      <c r="F36" s="53">
        <f t="shared" si="231"/>
        <v>0</v>
      </c>
      <c r="G36" s="53">
        <f t="shared" si="231"/>
        <v>0</v>
      </c>
      <c r="H36" s="53">
        <f t="shared" si="231"/>
        <v>0</v>
      </c>
      <c r="I36" s="53">
        <f t="shared" si="231"/>
        <v>0</v>
      </c>
      <c r="J36" s="53">
        <f t="shared" si="231"/>
        <v>0</v>
      </c>
      <c r="K36" s="53">
        <f t="shared" si="231"/>
        <v>0</v>
      </c>
      <c r="L36" s="53">
        <f t="shared" si="231"/>
        <v>0</v>
      </c>
      <c r="M36" s="53">
        <f t="shared" si="231"/>
        <v>0</v>
      </c>
      <c r="N36" s="53">
        <f t="shared" si="231"/>
        <v>0</v>
      </c>
      <c r="O36" s="53">
        <f t="shared" si="231"/>
        <v>0</v>
      </c>
      <c r="P36" s="53">
        <f t="shared" si="231"/>
        <v>0</v>
      </c>
      <c r="Q36" s="53">
        <f t="shared" si="231"/>
        <v>0</v>
      </c>
      <c r="R36" s="53">
        <f t="shared" si="231"/>
        <v>0</v>
      </c>
      <c r="S36" s="53">
        <f t="shared" si="231"/>
        <v>0</v>
      </c>
      <c r="T36" s="53">
        <f t="shared" si="231"/>
        <v>0</v>
      </c>
      <c r="U36" s="53"/>
      <c r="V36" s="109"/>
      <c r="W36" s="53">
        <f t="shared" ref="W36:AT36" si="232">SUM(W37:W37)</f>
        <v>0</v>
      </c>
      <c r="X36" s="53">
        <f t="shared" si="232"/>
        <v>0</v>
      </c>
      <c r="Y36" s="53">
        <f t="shared" si="232"/>
        <v>0</v>
      </c>
      <c r="Z36" s="53">
        <f t="shared" si="232"/>
        <v>0</v>
      </c>
      <c r="AA36" s="53">
        <f t="shared" si="232"/>
        <v>0</v>
      </c>
      <c r="AB36" s="53">
        <f t="shared" si="232"/>
        <v>0</v>
      </c>
      <c r="AC36" s="53">
        <f t="shared" si="232"/>
        <v>0</v>
      </c>
      <c r="AD36" s="53">
        <f t="shared" si="232"/>
        <v>2.01058</v>
      </c>
      <c r="AE36" s="36">
        <f t="shared" si="232"/>
        <v>0</v>
      </c>
      <c r="AF36" s="34">
        <f t="shared" si="232"/>
        <v>0</v>
      </c>
      <c r="AG36" s="31">
        <f t="shared" si="232"/>
        <v>0</v>
      </c>
      <c r="AH36" s="72">
        <f t="shared" si="232"/>
        <v>0</v>
      </c>
      <c r="AI36" s="66">
        <f t="shared" si="232"/>
        <v>0</v>
      </c>
      <c r="AJ36" s="34">
        <f t="shared" si="232"/>
        <v>0</v>
      </c>
      <c r="AK36" s="31">
        <f t="shared" si="232"/>
        <v>0</v>
      </c>
      <c r="AL36" s="31">
        <f t="shared" si="232"/>
        <v>0</v>
      </c>
      <c r="AM36" s="31">
        <f t="shared" si="232"/>
        <v>0</v>
      </c>
      <c r="AN36" s="31">
        <f t="shared" si="232"/>
        <v>0</v>
      </c>
      <c r="AO36" s="31">
        <f t="shared" si="232"/>
        <v>0</v>
      </c>
      <c r="AP36" s="31">
        <f t="shared" si="232"/>
        <v>0</v>
      </c>
      <c r="AQ36" s="31">
        <f t="shared" si="232"/>
        <v>0</v>
      </c>
      <c r="AR36" s="31">
        <f t="shared" si="232"/>
        <v>0</v>
      </c>
      <c r="AS36" s="31">
        <f t="shared" si="232"/>
        <v>0</v>
      </c>
      <c r="AT36" s="31">
        <f t="shared" si="232"/>
        <v>0</v>
      </c>
      <c r="AU36" s="31"/>
      <c r="AV36" s="109"/>
      <c r="AW36" s="31">
        <f t="shared" ref="AW36:BT36" si="233">SUM(AW37:AW37)</f>
        <v>0</v>
      </c>
      <c r="AX36" s="31">
        <f t="shared" si="233"/>
        <v>0</v>
      </c>
      <c r="AY36" s="31">
        <f t="shared" si="233"/>
        <v>0</v>
      </c>
      <c r="AZ36" s="31">
        <f t="shared" si="233"/>
        <v>0</v>
      </c>
      <c r="BA36" s="31">
        <f t="shared" si="233"/>
        <v>0</v>
      </c>
      <c r="BB36" s="31">
        <f t="shared" si="233"/>
        <v>0</v>
      </c>
      <c r="BC36" s="31">
        <f t="shared" si="233"/>
        <v>0</v>
      </c>
      <c r="BD36" s="31">
        <f t="shared" si="233"/>
        <v>0</v>
      </c>
      <c r="BE36" s="31">
        <f t="shared" si="233"/>
        <v>0</v>
      </c>
      <c r="BF36" s="31">
        <f t="shared" si="233"/>
        <v>0</v>
      </c>
      <c r="BG36" s="31">
        <f t="shared" si="233"/>
        <v>0</v>
      </c>
      <c r="BH36" s="31">
        <f t="shared" si="233"/>
        <v>0</v>
      </c>
      <c r="BI36" s="66">
        <f t="shared" si="233"/>
        <v>0</v>
      </c>
      <c r="BJ36" s="31">
        <f t="shared" si="233"/>
        <v>0</v>
      </c>
      <c r="BK36" s="31">
        <f t="shared" si="233"/>
        <v>0</v>
      </c>
      <c r="BL36" s="31">
        <f t="shared" si="233"/>
        <v>0</v>
      </c>
      <c r="BM36" s="31">
        <f t="shared" si="233"/>
        <v>0</v>
      </c>
      <c r="BN36" s="31">
        <f t="shared" si="233"/>
        <v>0</v>
      </c>
      <c r="BO36" s="31">
        <f t="shared" si="233"/>
        <v>0</v>
      </c>
      <c r="BP36" s="31">
        <f t="shared" si="233"/>
        <v>0</v>
      </c>
      <c r="BQ36" s="31">
        <f t="shared" si="233"/>
        <v>0</v>
      </c>
      <c r="BR36" s="31">
        <f t="shared" si="233"/>
        <v>0</v>
      </c>
      <c r="BS36" s="31">
        <f t="shared" si="233"/>
        <v>0</v>
      </c>
      <c r="BT36" s="31">
        <f t="shared" si="233"/>
        <v>0</v>
      </c>
      <c r="BU36" s="31"/>
      <c r="BV36" s="109"/>
      <c r="BW36" s="31">
        <f t="shared" ref="BW36:CT36" si="234">SUM(BW37:BW37)</f>
        <v>0</v>
      </c>
      <c r="BX36" s="31">
        <f t="shared" si="234"/>
        <v>0</v>
      </c>
      <c r="BY36" s="31">
        <f t="shared" si="234"/>
        <v>0</v>
      </c>
      <c r="BZ36" s="31" t="e">
        <f t="shared" si="234"/>
        <v>#REF!</v>
      </c>
      <c r="CA36" s="31">
        <f t="shared" si="234"/>
        <v>0</v>
      </c>
      <c r="CB36" s="31">
        <f t="shared" si="234"/>
        <v>0</v>
      </c>
      <c r="CC36" s="31">
        <f t="shared" si="234"/>
        <v>0</v>
      </c>
      <c r="CD36" s="31">
        <f t="shared" si="234"/>
        <v>0</v>
      </c>
      <c r="CE36" s="31">
        <f t="shared" si="234"/>
        <v>0</v>
      </c>
      <c r="CF36" s="31">
        <f t="shared" si="234"/>
        <v>0</v>
      </c>
      <c r="CG36" s="31">
        <f t="shared" si="234"/>
        <v>0</v>
      </c>
      <c r="CH36" s="31">
        <f t="shared" si="234"/>
        <v>0</v>
      </c>
      <c r="CI36" s="31">
        <f t="shared" si="234"/>
        <v>0</v>
      </c>
      <c r="CJ36" s="31">
        <f t="shared" si="234"/>
        <v>0</v>
      </c>
      <c r="CK36" s="31">
        <f t="shared" si="234"/>
        <v>0</v>
      </c>
      <c r="CL36" s="31">
        <f t="shared" si="234"/>
        <v>0</v>
      </c>
      <c r="CM36" s="31">
        <f t="shared" si="234"/>
        <v>0</v>
      </c>
      <c r="CN36" s="31">
        <f t="shared" si="234"/>
        <v>0</v>
      </c>
      <c r="CO36" s="31">
        <f t="shared" si="234"/>
        <v>0</v>
      </c>
      <c r="CP36" s="31">
        <f t="shared" si="234"/>
        <v>0</v>
      </c>
      <c r="CQ36" s="31">
        <f t="shared" si="234"/>
        <v>0</v>
      </c>
      <c r="CR36" s="31">
        <f t="shared" si="234"/>
        <v>0</v>
      </c>
      <c r="CS36" s="31">
        <f t="shared" si="234"/>
        <v>0</v>
      </c>
      <c r="CT36" s="31">
        <f t="shared" si="234"/>
        <v>0</v>
      </c>
      <c r="CU36" s="31"/>
      <c r="CV36" s="109"/>
      <c r="CW36" s="31">
        <f t="shared" ref="CW36:DT36" si="235">SUM(CW37:CW37)</f>
        <v>0</v>
      </c>
      <c r="CX36" s="31">
        <f t="shared" si="235"/>
        <v>0</v>
      </c>
      <c r="CY36" s="31">
        <f t="shared" si="235"/>
        <v>0</v>
      </c>
      <c r="CZ36" s="74">
        <f t="shared" si="235"/>
        <v>0</v>
      </c>
      <c r="DA36" s="66">
        <f t="shared" si="235"/>
        <v>0</v>
      </c>
      <c r="DB36" s="31">
        <f t="shared" si="235"/>
        <v>0</v>
      </c>
      <c r="DC36" s="31">
        <f t="shared" si="235"/>
        <v>33.145000000000003</v>
      </c>
      <c r="DD36" s="31">
        <f t="shared" si="235"/>
        <v>0.99103550000000007</v>
      </c>
      <c r="DE36" s="31">
        <f t="shared" si="235"/>
        <v>33.145000000000003</v>
      </c>
      <c r="DF36" s="31">
        <f t="shared" si="235"/>
        <v>0.99103550000000007</v>
      </c>
      <c r="DG36" s="31">
        <f t="shared" si="235"/>
        <v>33.145000000000003</v>
      </c>
      <c r="DH36" s="31">
        <f t="shared" si="235"/>
        <v>0.99103550000000007</v>
      </c>
      <c r="DI36" s="31">
        <f t="shared" si="235"/>
        <v>33.145000000000003</v>
      </c>
      <c r="DJ36" s="31">
        <f t="shared" si="235"/>
        <v>0.99103550000000007</v>
      </c>
      <c r="DK36" s="31">
        <f t="shared" si="235"/>
        <v>33.145000000000003</v>
      </c>
      <c r="DL36" s="31">
        <f t="shared" si="235"/>
        <v>0.99103550000000007</v>
      </c>
      <c r="DM36" s="31">
        <f t="shared" si="235"/>
        <v>33.145000000000003</v>
      </c>
      <c r="DN36" s="31">
        <f t="shared" si="235"/>
        <v>0.99103550000000007</v>
      </c>
      <c r="DO36" s="31">
        <f t="shared" si="235"/>
        <v>33.145000000000003</v>
      </c>
      <c r="DP36" s="31">
        <f t="shared" si="235"/>
        <v>0.99103550000000007</v>
      </c>
      <c r="DQ36" s="31">
        <f t="shared" si="235"/>
        <v>33.145000000000003</v>
      </c>
      <c r="DR36" s="31">
        <f t="shared" si="235"/>
        <v>0.99103550000000007</v>
      </c>
      <c r="DS36" s="31">
        <f t="shared" si="235"/>
        <v>33.145000000000003</v>
      </c>
      <c r="DT36" s="31">
        <f t="shared" si="235"/>
        <v>0.99103550000000007</v>
      </c>
      <c r="DU36" s="31"/>
      <c r="DV36" s="109"/>
      <c r="DW36" s="31">
        <f t="shared" ref="DW36:ET36" si="236">SUM(DW37:DW37)</f>
        <v>33.145000000000003</v>
      </c>
      <c r="DX36" s="31">
        <f t="shared" si="236"/>
        <v>0.99103550000000007</v>
      </c>
      <c r="DY36" s="31">
        <f t="shared" si="236"/>
        <v>33.145000000000003</v>
      </c>
      <c r="DZ36" s="31">
        <f t="shared" si="236"/>
        <v>0.99103550000000007</v>
      </c>
      <c r="EA36" s="31">
        <f t="shared" si="236"/>
        <v>33.145000000000003</v>
      </c>
      <c r="EB36" s="31">
        <f t="shared" si="236"/>
        <v>0.99103550000000007</v>
      </c>
      <c r="EC36" s="31">
        <f t="shared" si="236"/>
        <v>66.290000000000006</v>
      </c>
      <c r="ED36" s="31">
        <f t="shared" si="236"/>
        <v>2.0119015000000005</v>
      </c>
      <c r="EE36" s="31">
        <f t="shared" si="236"/>
        <v>66.290000000000006</v>
      </c>
      <c r="EF36" s="31">
        <f t="shared" si="236"/>
        <v>2.0119015000000005</v>
      </c>
      <c r="EG36" s="31">
        <f t="shared" si="236"/>
        <v>66.290000000000006</v>
      </c>
      <c r="EH36" s="31">
        <f t="shared" si="236"/>
        <v>2.0119015000000005</v>
      </c>
      <c r="EI36" s="31">
        <f t="shared" si="236"/>
        <v>66.290000000000006</v>
      </c>
      <c r="EJ36" s="31">
        <f t="shared" si="236"/>
        <v>2.0119015000000005</v>
      </c>
      <c r="EK36" s="31">
        <f t="shared" si="236"/>
        <v>66.290000000000006</v>
      </c>
      <c r="EL36" s="31">
        <f t="shared" si="236"/>
        <v>2.0119015000000005</v>
      </c>
      <c r="EM36" s="31">
        <f t="shared" si="236"/>
        <v>66.290000000000006</v>
      </c>
      <c r="EN36" s="31">
        <f t="shared" si="236"/>
        <v>2.0119015000000005</v>
      </c>
      <c r="EO36" s="31">
        <f t="shared" si="236"/>
        <v>66.290000000000006</v>
      </c>
      <c r="EP36" s="31">
        <f t="shared" si="236"/>
        <v>2.0119015000000005</v>
      </c>
      <c r="EQ36" s="31">
        <f t="shared" si="236"/>
        <v>66.290000000000006</v>
      </c>
      <c r="ER36" s="31">
        <f t="shared" si="236"/>
        <v>2.0119015000000005</v>
      </c>
      <c r="ES36" s="31">
        <f t="shared" si="236"/>
        <v>66.290000000000006</v>
      </c>
      <c r="ET36" s="31">
        <f t="shared" si="236"/>
        <v>2.0119015000000005</v>
      </c>
      <c r="EU36" s="31"/>
      <c r="EV36" s="109"/>
      <c r="EW36" s="31">
        <f t="shared" ref="EW36:FT36" si="237">SUM(EW37:EW37)</f>
        <v>66.290000000000006</v>
      </c>
      <c r="EX36" s="31">
        <f t="shared" si="237"/>
        <v>2.0119015000000005</v>
      </c>
      <c r="EY36" s="31">
        <f t="shared" si="237"/>
        <v>66.290000000000006</v>
      </c>
      <c r="EZ36" s="31">
        <f t="shared" si="237"/>
        <v>2.0119015000000005</v>
      </c>
      <c r="FA36" s="31">
        <f t="shared" si="237"/>
        <v>66.290000000000006</v>
      </c>
      <c r="FB36" s="31">
        <f t="shared" si="237"/>
        <v>2.0119015000000005</v>
      </c>
      <c r="FC36" s="31">
        <f t="shared" si="237"/>
        <v>33.145000000000003</v>
      </c>
      <c r="FD36" s="31">
        <f t="shared" si="237"/>
        <v>1.0211974500000001</v>
      </c>
      <c r="FE36" s="31">
        <f t="shared" si="237"/>
        <v>33.145000000000003</v>
      </c>
      <c r="FF36" s="31">
        <f t="shared" si="237"/>
        <v>1.0211974500000001</v>
      </c>
      <c r="FG36" s="31">
        <f t="shared" si="237"/>
        <v>33.145000000000003</v>
      </c>
      <c r="FH36" s="31">
        <f t="shared" si="237"/>
        <v>1.0211974500000001</v>
      </c>
      <c r="FI36" s="31">
        <f t="shared" si="237"/>
        <v>33.145000000000003</v>
      </c>
      <c r="FJ36" s="31">
        <f t="shared" si="237"/>
        <v>1.0211974500000001</v>
      </c>
      <c r="FK36" s="31">
        <f t="shared" si="237"/>
        <v>33.145000000000003</v>
      </c>
      <c r="FL36" s="31">
        <f t="shared" si="237"/>
        <v>1.0211974500000001</v>
      </c>
      <c r="FM36" s="31">
        <f t="shared" si="237"/>
        <v>33.145000000000003</v>
      </c>
      <c r="FN36" s="31">
        <f t="shared" si="237"/>
        <v>1.0211974500000001</v>
      </c>
      <c r="FO36" s="31">
        <f t="shared" si="237"/>
        <v>33.145000000000003</v>
      </c>
      <c r="FP36" s="31">
        <f t="shared" si="237"/>
        <v>1.0211974500000001</v>
      </c>
      <c r="FQ36" s="31">
        <f t="shared" si="237"/>
        <v>33.145000000000003</v>
      </c>
      <c r="FR36" s="31">
        <f t="shared" si="237"/>
        <v>1.0211974500000001</v>
      </c>
      <c r="FS36" s="31">
        <f t="shared" si="237"/>
        <v>33.145000000000003</v>
      </c>
      <c r="FT36" s="31">
        <f t="shared" si="237"/>
        <v>1.0211974500000001</v>
      </c>
      <c r="FU36" s="31"/>
      <c r="FV36" s="109"/>
      <c r="FW36" s="31">
        <f t="shared" ref="FW36:GT36" si="238">SUM(FW37:FW37)</f>
        <v>33.145000000000003</v>
      </c>
      <c r="FX36" s="31">
        <f t="shared" si="238"/>
        <v>1.0211974500000001</v>
      </c>
      <c r="FY36" s="31">
        <f t="shared" si="238"/>
        <v>33.145000000000003</v>
      </c>
      <c r="FZ36" s="31">
        <f t="shared" si="238"/>
        <v>1.0211974500000001</v>
      </c>
      <c r="GA36" s="31">
        <f t="shared" si="238"/>
        <v>33.145000000000003</v>
      </c>
      <c r="GB36" s="74">
        <f t="shared" si="238"/>
        <v>1.0211974500000001</v>
      </c>
      <c r="GC36" s="66">
        <f t="shared" si="238"/>
        <v>0</v>
      </c>
      <c r="GD36" s="31">
        <f t="shared" si="238"/>
        <v>0</v>
      </c>
      <c r="GE36" s="31">
        <f t="shared" si="238"/>
        <v>0</v>
      </c>
      <c r="GF36" s="31">
        <f t="shared" si="238"/>
        <v>0</v>
      </c>
      <c r="GG36" s="31">
        <f t="shared" si="238"/>
        <v>0</v>
      </c>
      <c r="GH36" s="31">
        <f t="shared" si="238"/>
        <v>0</v>
      </c>
      <c r="GI36" s="31">
        <f t="shared" si="238"/>
        <v>0</v>
      </c>
      <c r="GJ36" s="31">
        <f t="shared" si="238"/>
        <v>0</v>
      </c>
      <c r="GK36" s="31">
        <f t="shared" si="238"/>
        <v>0</v>
      </c>
      <c r="GL36" s="31">
        <f t="shared" si="238"/>
        <v>0</v>
      </c>
      <c r="GM36" s="31">
        <f t="shared" si="238"/>
        <v>0</v>
      </c>
      <c r="GN36" s="31">
        <f t="shared" si="238"/>
        <v>0</v>
      </c>
      <c r="GO36" s="31">
        <f t="shared" si="238"/>
        <v>0</v>
      </c>
      <c r="GP36" s="31">
        <f t="shared" si="238"/>
        <v>0</v>
      </c>
      <c r="GQ36" s="31">
        <f t="shared" si="238"/>
        <v>0</v>
      </c>
      <c r="GR36" s="31">
        <f t="shared" si="238"/>
        <v>0</v>
      </c>
      <c r="GS36" s="31">
        <f t="shared" si="238"/>
        <v>0</v>
      </c>
      <c r="GT36" s="31">
        <f t="shared" si="238"/>
        <v>0</v>
      </c>
      <c r="GU36" s="31"/>
      <c r="GV36" s="109"/>
      <c r="GW36" s="31">
        <f t="shared" ref="GW36:HL36" si="239">SUM(GW37:GW37)</f>
        <v>0</v>
      </c>
      <c r="GX36" s="31">
        <f t="shared" si="239"/>
        <v>0</v>
      </c>
      <c r="GY36" s="31">
        <f t="shared" si="239"/>
        <v>0</v>
      </c>
      <c r="GZ36" s="31">
        <f t="shared" si="239"/>
        <v>0</v>
      </c>
      <c r="HA36" s="31">
        <f t="shared" si="239"/>
        <v>0</v>
      </c>
      <c r="HB36" s="31">
        <f t="shared" si="239"/>
        <v>0</v>
      </c>
      <c r="HC36" s="31">
        <f t="shared" si="239"/>
        <v>0</v>
      </c>
      <c r="HD36" s="31">
        <f t="shared" si="239"/>
        <v>0</v>
      </c>
      <c r="HE36" s="31">
        <f t="shared" si="239"/>
        <v>0</v>
      </c>
      <c r="HF36" s="31">
        <f t="shared" si="239"/>
        <v>0</v>
      </c>
      <c r="HG36" s="31">
        <f t="shared" si="239"/>
        <v>0</v>
      </c>
      <c r="HH36" s="31">
        <f t="shared" si="239"/>
        <v>0</v>
      </c>
      <c r="HI36" s="31">
        <f t="shared" si="239"/>
        <v>0</v>
      </c>
      <c r="HJ36" s="31">
        <f t="shared" si="239"/>
        <v>0</v>
      </c>
      <c r="HK36" s="31">
        <f t="shared" si="239"/>
        <v>0</v>
      </c>
      <c r="HL36" s="31">
        <f t="shared" si="239"/>
        <v>0</v>
      </c>
      <c r="HM36" s="31"/>
      <c r="HN36" s="109"/>
      <c r="HO36" s="60">
        <f>SUM(AE36,AG36,AI36,AK36,AM36,AO36,AQ36,AS36,AW36,AY36,BA36,BC36,BE36,BG36,BI36,BK36,BM36,BO36,BQ36,BS36,BW36,BY36,CA36,CC36,CE36,CG36,CI36,CK36,CM36,CO36,CQ36,CS36,CW36,CY36,DA36,DC36,DE36,DG36,DI36,DK36,DM36,DO36,DQ36,DS36,DW36,DY36,EA36,EC36,EE36,EG36,EI36,EK36,EM36,EO36,EQ36,ES36,EW36,EY36,FA36,FC36,FE36,FG36,FI36,FK36,FM36,FO36,FQ36,FS36,FW36,FY36,GA36,GC36,GE36,GG38,GG38,GG36,GI36,GK36,GM36,GO36,GQ36,GS36,GW36,GY36,HA36,HC36,HE36,HG36,HI36,HK36,AC36,AA36,Y36,W36,S36,Q36,O36,M36,K36,I36,G36,E36)</f>
        <v>1882.6359999999993</v>
      </c>
      <c r="HP36" s="61" t="e">
        <f>SUM(AF36,AH36,AJ36,AL36,AN36,AP36,AR36,AT36,AX36,AZ36,BB36,BD36,BF36,BH36,BJ36,BL36,BN36,BP36,BR36,BT36,BX36,BZ36,CB36,CD36,CF36,CH36,CJ36,CL36,CN36,CP36,CR36,CT36,CX36,CZ36,DB36,DD36,DF36,DH36,DJ36,DL36,DN36,DP36,DR36,DT36,DX36,DZ36,EB36,ED36,EF36,EH36,EJ36,EL36,EN36,EP36,ER36,ET36,EX36,EZ36,FB36,FD36,FF36,FH36,FJ36,FL36,FN36,FP36,FR36,FT36,FX36,FZ36,GB36,GD36,GF36,GH38,GH38,GH36,GJ36,GL36,GN36,GP36,GR36,GT36,GX36,GZ36,HB36,HD36,HF36,HH36,HJ36,HL36,AD36,AB36,Z36,X36,T36,R36,P36,N36,L36,J36,H36,F36)</f>
        <v>#REF!</v>
      </c>
      <c r="HQ36" s="34">
        <f>SUM(HQ37:HQ37)</f>
        <v>37.985624999999999</v>
      </c>
      <c r="HT36" s="32"/>
      <c r="HU36" s="33"/>
      <c r="HV36" s="33"/>
      <c r="HW36" s="33"/>
      <c r="HX36" s="33"/>
      <c r="HY36" s="33"/>
      <c r="HZ36" s="33"/>
      <c r="IA36" s="33"/>
      <c r="IB36" s="33"/>
      <c r="IC36" s="33"/>
      <c r="ID36" s="33"/>
    </row>
    <row r="37" spans="1:238" ht="15.75" thickBot="1">
      <c r="A37" s="19"/>
      <c r="B37" s="2" t="s">
        <v>115</v>
      </c>
      <c r="C37" s="2"/>
      <c r="D37" s="109">
        <f>SUM(E37,G37,I37,K37,M37,O37,Q37,S37)/132.58/12</f>
        <v>0</v>
      </c>
      <c r="E37" s="54"/>
      <c r="F37" s="1">
        <f>E37*HU12</f>
        <v>0</v>
      </c>
      <c r="G37" s="54"/>
      <c r="H37" s="1">
        <f>G37*HU12</f>
        <v>0</v>
      </c>
      <c r="I37" s="54"/>
      <c r="J37" s="1">
        <f>I37*HU12</f>
        <v>0</v>
      </c>
      <c r="K37" s="54">
        <v>0</v>
      </c>
      <c r="L37" s="1">
        <f>K37*HU13</f>
        <v>0</v>
      </c>
      <c r="M37" s="54">
        <v>0</v>
      </c>
      <c r="N37" s="1">
        <f>M37*HU13</f>
        <v>0</v>
      </c>
      <c r="O37" s="54">
        <v>0</v>
      </c>
      <c r="P37" s="1">
        <f>O37*HU13</f>
        <v>0</v>
      </c>
      <c r="Q37" s="54">
        <v>0</v>
      </c>
      <c r="R37" s="1">
        <f>Q37*HU13</f>
        <v>0</v>
      </c>
      <c r="S37" s="54">
        <v>0</v>
      </c>
      <c r="T37" s="1">
        <f>S37*HU13</f>
        <v>0</v>
      </c>
      <c r="U37" s="54">
        <f>HV26*D37</f>
        <v>0</v>
      </c>
      <c r="V37" s="109">
        <f t="shared" si="204"/>
        <v>0</v>
      </c>
      <c r="W37" s="54">
        <v>0</v>
      </c>
      <c r="X37" s="1">
        <f>W37*HU13</f>
        <v>0</v>
      </c>
      <c r="Y37" s="54">
        <v>0</v>
      </c>
      <c r="Z37" s="1">
        <f>Y37*HU13</f>
        <v>0</v>
      </c>
      <c r="AA37" s="54"/>
      <c r="AB37" s="1">
        <f>AA37*HU13</f>
        <v>0</v>
      </c>
      <c r="AC37" s="54">
        <v>0</v>
      </c>
      <c r="AD37" s="54">
        <v>2.01058</v>
      </c>
      <c r="AE37" s="63">
        <v>0</v>
      </c>
      <c r="AF37" s="54">
        <f>AE37*HU18</f>
        <v>0</v>
      </c>
      <c r="AG37" s="2"/>
      <c r="AH37" s="73">
        <f>AG37*HU13</f>
        <v>0</v>
      </c>
      <c r="AI37" s="67"/>
      <c r="AJ37" s="35">
        <f>AI37*HU13</f>
        <v>0</v>
      </c>
      <c r="AK37" s="2"/>
      <c r="AL37" s="2">
        <f>AK37*HU13</f>
        <v>0</v>
      </c>
      <c r="AM37" s="2"/>
      <c r="AN37" s="2">
        <f>AM37*HU13</f>
        <v>0</v>
      </c>
      <c r="AO37" s="2"/>
      <c r="AP37" s="2">
        <f>AO37*HU13</f>
        <v>0</v>
      </c>
      <c r="AQ37" s="2"/>
      <c r="AR37" s="2">
        <f>AQ37*HU13</f>
        <v>0</v>
      </c>
      <c r="AS37" s="2"/>
      <c r="AT37" s="2">
        <f>AS37*HU13</f>
        <v>0</v>
      </c>
      <c r="AU37" s="2">
        <f>V37*HV26</f>
        <v>0</v>
      </c>
      <c r="AV37" s="109">
        <f t="shared" si="205"/>
        <v>0</v>
      </c>
      <c r="AW37" s="2"/>
      <c r="AX37" s="2">
        <f>AW37*HU13</f>
        <v>0</v>
      </c>
      <c r="AY37" s="2"/>
      <c r="AZ37" s="2">
        <f>AY37*HU13</f>
        <v>0</v>
      </c>
      <c r="BA37" s="2"/>
      <c r="BB37" s="2">
        <f>BA37*HU13</f>
        <v>0</v>
      </c>
      <c r="BC37" s="2"/>
      <c r="BD37" s="2">
        <f>BC37*HV13</f>
        <v>0</v>
      </c>
      <c r="BE37" s="2"/>
      <c r="BF37" s="2">
        <f>BE37*HV13</f>
        <v>0</v>
      </c>
      <c r="BG37" s="2"/>
      <c r="BH37" s="2">
        <f>BG37*HV13</f>
        <v>0</v>
      </c>
      <c r="BI37" s="67"/>
      <c r="BJ37" s="2">
        <f>BI37*HV13</f>
        <v>0</v>
      </c>
      <c r="BK37" s="2"/>
      <c r="BL37" s="2">
        <f>BK37*HV13</f>
        <v>0</v>
      </c>
      <c r="BM37" s="2"/>
      <c r="BN37" s="2">
        <f>BM37*HV13</f>
        <v>0</v>
      </c>
      <c r="BO37" s="2"/>
      <c r="BP37" s="2">
        <f>BO37*HV13</f>
        <v>0</v>
      </c>
      <c r="BQ37" s="2"/>
      <c r="BR37" s="2">
        <f>BQ37*HV13</f>
        <v>0</v>
      </c>
      <c r="BS37" s="2"/>
      <c r="BT37" s="2">
        <f>BS37*HV13</f>
        <v>0</v>
      </c>
      <c r="BU37" s="2">
        <f>AV37*HX26</f>
        <v>0</v>
      </c>
      <c r="BV37" s="109">
        <f t="shared" si="206"/>
        <v>0</v>
      </c>
      <c r="BW37" s="2"/>
      <c r="BX37" s="2">
        <f>BW37*HV13</f>
        <v>0</v>
      </c>
      <c r="BY37" s="2"/>
      <c r="BZ37" s="2" t="e">
        <f>BY37*#REF!</f>
        <v>#REF!</v>
      </c>
      <c r="CA37" s="2"/>
      <c r="CB37" s="2">
        <f>CA37*HV13</f>
        <v>0</v>
      </c>
      <c r="CC37" s="2"/>
      <c r="CD37" s="2">
        <f>CC37*HW13</f>
        <v>0</v>
      </c>
      <c r="CE37" s="2"/>
      <c r="CF37" s="2">
        <f>CE37*HW13</f>
        <v>0</v>
      </c>
      <c r="CG37" s="2"/>
      <c r="CH37" s="2">
        <f>CG37*HW13</f>
        <v>0</v>
      </c>
      <c r="CI37" s="2"/>
      <c r="CJ37" s="2">
        <f>CI37*HW13</f>
        <v>0</v>
      </c>
      <c r="CK37" s="2"/>
      <c r="CL37" s="2">
        <f>CK37*HW13</f>
        <v>0</v>
      </c>
      <c r="CM37" s="2"/>
      <c r="CN37" s="2">
        <f>CM37*HW13</f>
        <v>0</v>
      </c>
      <c r="CO37" s="2"/>
      <c r="CP37" s="2">
        <f>CO37*HW13</f>
        <v>0</v>
      </c>
      <c r="CQ37" s="2"/>
      <c r="CR37" s="2">
        <f>CQ37*HW13</f>
        <v>0</v>
      </c>
      <c r="CS37" s="2"/>
      <c r="CT37" s="2">
        <f>CS37*HW13</f>
        <v>0</v>
      </c>
      <c r="CU37" s="2">
        <f>BV37*HY26</f>
        <v>0</v>
      </c>
      <c r="CV37" s="109">
        <f t="shared" si="207"/>
        <v>0.1875</v>
      </c>
      <c r="CW37" s="2"/>
      <c r="CX37" s="2">
        <f>CW37*HW13</f>
        <v>0</v>
      </c>
      <c r="CY37" s="2"/>
      <c r="CZ37" s="77">
        <f>CY37*HW13</f>
        <v>0</v>
      </c>
      <c r="DA37" s="67"/>
      <c r="DB37" s="2">
        <f>DA37*HW13</f>
        <v>0</v>
      </c>
      <c r="DC37" s="2">
        <f>132.58*0.25</f>
        <v>33.145000000000003</v>
      </c>
      <c r="DD37" s="2">
        <f>DC37*HX13</f>
        <v>0.99103550000000007</v>
      </c>
      <c r="DE37" s="2">
        <f>132.58*0.25</f>
        <v>33.145000000000003</v>
      </c>
      <c r="DF37" s="2">
        <f>DE37*HX13</f>
        <v>0.99103550000000007</v>
      </c>
      <c r="DG37" s="2">
        <f>132.58*0.25</f>
        <v>33.145000000000003</v>
      </c>
      <c r="DH37" s="2">
        <f>DG37*HX13</f>
        <v>0.99103550000000007</v>
      </c>
      <c r="DI37" s="2">
        <f>132.58*0.25</f>
        <v>33.145000000000003</v>
      </c>
      <c r="DJ37" s="2">
        <f>DI37*HX13</f>
        <v>0.99103550000000007</v>
      </c>
      <c r="DK37" s="2">
        <f>132.58*0.25</f>
        <v>33.145000000000003</v>
      </c>
      <c r="DL37" s="2">
        <f>DK37*HX13</f>
        <v>0.99103550000000007</v>
      </c>
      <c r="DM37" s="2">
        <f>132.58*0.25</f>
        <v>33.145000000000003</v>
      </c>
      <c r="DN37" s="2">
        <f>DM37*HX13</f>
        <v>0.99103550000000007</v>
      </c>
      <c r="DO37" s="2">
        <f>132.58*0.25</f>
        <v>33.145000000000003</v>
      </c>
      <c r="DP37" s="2">
        <f>DO37*HX13</f>
        <v>0.99103550000000007</v>
      </c>
      <c r="DQ37" s="2">
        <f>132.58*0.25</f>
        <v>33.145000000000003</v>
      </c>
      <c r="DR37" s="2">
        <f>DQ37*HX13</f>
        <v>0.99103550000000007</v>
      </c>
      <c r="DS37" s="2">
        <f>132.58*0.25</f>
        <v>33.145000000000003</v>
      </c>
      <c r="DT37" s="2">
        <f>DS37*HX13</f>
        <v>0.99103550000000007</v>
      </c>
      <c r="DU37" s="2">
        <f>CV37*HZ26</f>
        <v>7.0824375000000011</v>
      </c>
      <c r="DV37" s="109">
        <f t="shared" si="208"/>
        <v>0.4375</v>
      </c>
      <c r="DW37" s="2">
        <f>132.58*0.25</f>
        <v>33.145000000000003</v>
      </c>
      <c r="DX37" s="2">
        <f>DW37*HX13</f>
        <v>0.99103550000000007</v>
      </c>
      <c r="DY37" s="2">
        <f>132.58*0.25</f>
        <v>33.145000000000003</v>
      </c>
      <c r="DZ37" s="2">
        <f>DY37*HX13</f>
        <v>0.99103550000000007</v>
      </c>
      <c r="EA37" s="2">
        <f>132.58*0.25</f>
        <v>33.145000000000003</v>
      </c>
      <c r="EB37" s="2">
        <f>EA37*HX13</f>
        <v>0.99103550000000007</v>
      </c>
      <c r="EC37" s="2">
        <v>66.290000000000006</v>
      </c>
      <c r="ED37" s="2">
        <f>EC37*HY13</f>
        <v>2.0119015000000005</v>
      </c>
      <c r="EE37" s="2">
        <f>132.58/2</f>
        <v>66.290000000000006</v>
      </c>
      <c r="EF37" s="2">
        <f>EE37*HY13</f>
        <v>2.0119015000000005</v>
      </c>
      <c r="EG37" s="2">
        <f>132.58/2</f>
        <v>66.290000000000006</v>
      </c>
      <c r="EH37" s="2">
        <f>EG37*HY13</f>
        <v>2.0119015000000005</v>
      </c>
      <c r="EI37" s="2">
        <f>132.58/2</f>
        <v>66.290000000000006</v>
      </c>
      <c r="EJ37" s="2">
        <f>EI37*HY13</f>
        <v>2.0119015000000005</v>
      </c>
      <c r="EK37" s="2">
        <f>132.58/2</f>
        <v>66.290000000000006</v>
      </c>
      <c r="EL37" s="2">
        <f>EK37*HY13</f>
        <v>2.0119015000000005</v>
      </c>
      <c r="EM37" s="2">
        <f>132.58/2</f>
        <v>66.290000000000006</v>
      </c>
      <c r="EN37" s="2">
        <f>EM37*HY13</f>
        <v>2.0119015000000005</v>
      </c>
      <c r="EO37" s="2">
        <f>132.58/2</f>
        <v>66.290000000000006</v>
      </c>
      <c r="EP37" s="2">
        <f>EO37*HY13</f>
        <v>2.0119015000000005</v>
      </c>
      <c r="EQ37" s="2">
        <f>132.58/2</f>
        <v>66.290000000000006</v>
      </c>
      <c r="ER37" s="2">
        <f>EQ37*HY13</f>
        <v>2.0119015000000005</v>
      </c>
      <c r="ES37" s="2">
        <f>132.58/2</f>
        <v>66.290000000000006</v>
      </c>
      <c r="ET37" s="2">
        <f>ES37*HY13</f>
        <v>2.0119015000000005</v>
      </c>
      <c r="EU37" s="2">
        <f>DV37*HZ26</f>
        <v>16.5256875</v>
      </c>
      <c r="EV37" s="109">
        <f t="shared" si="209"/>
        <v>0.31249999999999989</v>
      </c>
      <c r="EW37" s="2">
        <f>132.58/2</f>
        <v>66.290000000000006</v>
      </c>
      <c r="EX37" s="2">
        <f>EW37*HY13</f>
        <v>2.0119015000000005</v>
      </c>
      <c r="EY37" s="2">
        <f>132.58/2</f>
        <v>66.290000000000006</v>
      </c>
      <c r="EZ37" s="2">
        <f>EY37*HY13</f>
        <v>2.0119015000000005</v>
      </c>
      <c r="FA37" s="2">
        <f>132.58/2</f>
        <v>66.290000000000006</v>
      </c>
      <c r="FB37" s="2">
        <f>FA37*HY13</f>
        <v>2.0119015000000005</v>
      </c>
      <c r="FC37" s="2">
        <f>132.58*0.25</f>
        <v>33.145000000000003</v>
      </c>
      <c r="FD37" s="2">
        <f>FC37*HZ13</f>
        <v>1.0211974500000001</v>
      </c>
      <c r="FE37" s="2">
        <f>132.58*0.25</f>
        <v>33.145000000000003</v>
      </c>
      <c r="FF37" s="2">
        <f>FE37*HZ13</f>
        <v>1.0211974500000001</v>
      </c>
      <c r="FG37" s="2">
        <f>132.58*0.25</f>
        <v>33.145000000000003</v>
      </c>
      <c r="FH37" s="2">
        <f>FG37*HZ13</f>
        <v>1.0211974500000001</v>
      </c>
      <c r="FI37" s="2">
        <f>132.58*0.25</f>
        <v>33.145000000000003</v>
      </c>
      <c r="FJ37" s="2">
        <f>FI37*HZ13</f>
        <v>1.0211974500000001</v>
      </c>
      <c r="FK37" s="2">
        <f>132.58*0.25</f>
        <v>33.145000000000003</v>
      </c>
      <c r="FL37" s="2">
        <f>FK37*HZ13</f>
        <v>1.0211974500000001</v>
      </c>
      <c r="FM37" s="2">
        <f>132.58*0.25</f>
        <v>33.145000000000003</v>
      </c>
      <c r="FN37" s="2">
        <f>FM37*HZ13</f>
        <v>1.0211974500000001</v>
      </c>
      <c r="FO37" s="2">
        <f>132.58*0.25</f>
        <v>33.145000000000003</v>
      </c>
      <c r="FP37" s="2">
        <f>FO37*HZ13</f>
        <v>1.0211974500000001</v>
      </c>
      <c r="FQ37" s="2">
        <f>132.58*0.25</f>
        <v>33.145000000000003</v>
      </c>
      <c r="FR37" s="2">
        <f>FQ37*HZ13</f>
        <v>1.0211974500000001</v>
      </c>
      <c r="FS37" s="2">
        <f>132.58*0.25</f>
        <v>33.145000000000003</v>
      </c>
      <c r="FT37" s="2">
        <f>FS37*HZ13</f>
        <v>1.0211974500000001</v>
      </c>
      <c r="FU37" s="2">
        <f>EV37*IA26</f>
        <v>11.981249999999998</v>
      </c>
      <c r="FV37" s="109">
        <f t="shared" si="210"/>
        <v>6.25E-2</v>
      </c>
      <c r="FW37" s="2">
        <f>132.58*0.25</f>
        <v>33.145000000000003</v>
      </c>
      <c r="FX37" s="2">
        <f>FW37*HZ13</f>
        <v>1.0211974500000001</v>
      </c>
      <c r="FY37" s="2">
        <f>132.58*0.25</f>
        <v>33.145000000000003</v>
      </c>
      <c r="FZ37" s="2">
        <f>FY37*HZ13</f>
        <v>1.0211974500000001</v>
      </c>
      <c r="GA37" s="2">
        <f>132.58*0.25</f>
        <v>33.145000000000003</v>
      </c>
      <c r="GB37" s="77">
        <f>GA37*HZ13</f>
        <v>1.0211974500000001</v>
      </c>
      <c r="GC37" s="67"/>
      <c r="GD37" s="2">
        <f>GC37*IA13</f>
        <v>0</v>
      </c>
      <c r="GE37" s="2"/>
      <c r="GF37" s="2">
        <f>GE37*IA13</f>
        <v>0</v>
      </c>
      <c r="GG37" s="2"/>
      <c r="GH37" s="2">
        <f>GG37*IA13</f>
        <v>0</v>
      </c>
      <c r="GI37" s="2"/>
      <c r="GJ37" s="2">
        <f>GI37*IA13</f>
        <v>0</v>
      </c>
      <c r="GK37" s="2"/>
      <c r="GL37" s="2">
        <f>GK37*IA13</f>
        <v>0</v>
      </c>
      <c r="GM37" s="2"/>
      <c r="GN37" s="2">
        <f>GM37*IA13</f>
        <v>0</v>
      </c>
      <c r="GO37" s="2"/>
      <c r="GP37" s="2">
        <f>GO37*IA13</f>
        <v>0</v>
      </c>
      <c r="GQ37" s="2"/>
      <c r="GR37" s="2">
        <f>GQ37*IA13</f>
        <v>0</v>
      </c>
      <c r="GS37" s="2"/>
      <c r="GT37" s="2">
        <f>GS37*IA13</f>
        <v>0</v>
      </c>
      <c r="GU37" s="2">
        <f>FV37*IA26</f>
        <v>2.3962500000000002</v>
      </c>
      <c r="GV37" s="109">
        <f t="shared" si="211"/>
        <v>0</v>
      </c>
      <c r="GW37" s="2"/>
      <c r="GX37" s="2">
        <f>GW37*IA13</f>
        <v>0</v>
      </c>
      <c r="GY37" s="2"/>
      <c r="GZ37" s="2">
        <f>GY37*IA13</f>
        <v>0</v>
      </c>
      <c r="HA37" s="2"/>
      <c r="HB37" s="2">
        <f>HA37*IA13</f>
        <v>0</v>
      </c>
      <c r="HC37" s="2"/>
      <c r="HD37" s="2">
        <f>HC37*IB13</f>
        <v>0</v>
      </c>
      <c r="HE37" s="2"/>
      <c r="HF37" s="2">
        <f>HE37*IB13</f>
        <v>0</v>
      </c>
      <c r="HG37" s="2"/>
      <c r="HH37" s="2">
        <f>HG37*IB13</f>
        <v>0</v>
      </c>
      <c r="HI37" s="2"/>
      <c r="HJ37" s="2">
        <f>HI37*IB13</f>
        <v>0</v>
      </c>
      <c r="HK37" s="2"/>
      <c r="HL37" s="2">
        <f>HK37*IB13</f>
        <v>0</v>
      </c>
      <c r="HM37" s="2">
        <f>GV37*IA26</f>
        <v>0</v>
      </c>
      <c r="HN37" s="109">
        <f>SUM(GV37,FV37,EV37,DV37,CV37,BV37,AV37,V37,D37)</f>
        <v>0.99999999999999989</v>
      </c>
      <c r="HO37" s="60" t="e">
        <f>SUM(AE37,AG37,AI37,AK37,AM37,AO37,AQ37,AS37,AW37,AY37,BA37,BC37,BE37,BG37,BI37,BK37,BM37,BO37,BQ37,BS37,BW37,BY37,CA37,CC37,CE37,CG37,CI37,CK37,CM37,CO37,CQ37,CS37,CW37,CY37,DA37,DC37,DE37,DG37,DI37,DK37,DM37,DO37,DQ37,DS37,DW37,DY37,EA37,EC37,EE37,EG37,EI37,EK37,EM37,EO37,EQ37,ES37,EW37,EY37,FA37,FC37,FE37,FG37,FI37,FK37,FM37,FO37,FQ37,FS37,FW37,FY37,GA37,GC37,GE37,#REF!,#REF!,GG37,GI37,GK37,GM37,GO37,GQ37,GS37,GW37,GY37,HA37,HC37,HE37,HG37,HI37,HK37,AC37,AA37,Y37,W37,S37,Q37,O37,M37,K37,I37,G37,E37)</f>
        <v>#REF!</v>
      </c>
      <c r="HP37" s="61" t="e">
        <f>SUM(AF37,AH37,AJ37,AL37,AN37,AP37,AR37,AT37,AX37,AZ37,BB37,BD37,BF37,BH37,BJ37,BL37,BN37,BP37,BR37,BT37,BX37,BZ37,CB37,CD37,CF37,CH37,CJ37,CL37,CN37,CP37,CR37,CT37,CX37,CZ37,DB37,DD37,DF37,DH37,DJ37,DL37,DN37,DP37,DR37,DT37,DX37,DZ37,EB37,ED37,EF37,EH37,EJ37,EL37,EN37,EP37,ER37,ET37,EX37,EZ37,FB37,FD37,FF37,FH37,FJ37,FL37,FN37,FP37,FR37,FT37,FX37,FZ37,GB37,GD37,GF37,#REF!,#REF!,GH37,GJ37,GL37,GN37,GP37,GR37,GT37,GX37,GZ37,HB37,HD37,HF37,HH37,HJ37,HL37,AD37,AB37,Z37,X37,T37,R37,P37,N37,L37,J37,H37,F37)</f>
        <v>#REF!</v>
      </c>
      <c r="HQ37" s="34">
        <f t="shared" si="212"/>
        <v>37.985624999999999</v>
      </c>
      <c r="HT37" s="24"/>
      <c r="HU37" s="29"/>
      <c r="HV37" s="29"/>
      <c r="HW37" s="29"/>
      <c r="HX37" s="29"/>
      <c r="HY37" s="29"/>
      <c r="HZ37" s="29"/>
      <c r="IA37" s="29"/>
      <c r="IB37" s="29"/>
      <c r="IC37" s="29"/>
      <c r="ID37" s="29"/>
    </row>
    <row r="38" spans="1:238" s="23" customFormat="1" ht="43.5" thickBot="1">
      <c r="A38" s="30"/>
      <c r="B38" s="31" t="s">
        <v>45</v>
      </c>
      <c r="C38" s="31">
        <v>233</v>
      </c>
      <c r="D38" s="109"/>
      <c r="E38" s="53">
        <f t="shared" ref="E38:T38" si="240">SUM(E39:E40)</f>
        <v>0</v>
      </c>
      <c r="F38" s="53">
        <f t="shared" si="240"/>
        <v>0</v>
      </c>
      <c r="G38" s="53">
        <f t="shared" si="240"/>
        <v>0</v>
      </c>
      <c r="H38" s="53">
        <f t="shared" si="240"/>
        <v>0</v>
      </c>
      <c r="I38" s="53">
        <f t="shared" si="240"/>
        <v>0</v>
      </c>
      <c r="J38" s="53">
        <f t="shared" si="240"/>
        <v>0</v>
      </c>
      <c r="K38" s="53">
        <f t="shared" si="240"/>
        <v>0</v>
      </c>
      <c r="L38" s="53">
        <f t="shared" si="240"/>
        <v>0</v>
      </c>
      <c r="M38" s="53">
        <f t="shared" si="240"/>
        <v>0</v>
      </c>
      <c r="N38" s="53">
        <f t="shared" si="240"/>
        <v>0</v>
      </c>
      <c r="O38" s="53">
        <f t="shared" si="240"/>
        <v>10</v>
      </c>
      <c r="P38" s="53">
        <f t="shared" si="240"/>
        <v>0.44869999999999999</v>
      </c>
      <c r="Q38" s="53">
        <f t="shared" si="240"/>
        <v>10</v>
      </c>
      <c r="R38" s="53">
        <f t="shared" si="240"/>
        <v>0.44869999999999999</v>
      </c>
      <c r="S38" s="53">
        <f t="shared" si="240"/>
        <v>10</v>
      </c>
      <c r="T38" s="53">
        <f t="shared" si="240"/>
        <v>0.44869999999999999</v>
      </c>
      <c r="U38" s="53"/>
      <c r="V38" s="109"/>
      <c r="W38" s="53">
        <f t="shared" ref="W38:AT38" si="241">SUM(W39:W40)</f>
        <v>10</v>
      </c>
      <c r="X38" s="53">
        <f t="shared" si="241"/>
        <v>0.44869999999999999</v>
      </c>
      <c r="Y38" s="53">
        <f t="shared" si="241"/>
        <v>10</v>
      </c>
      <c r="Z38" s="53">
        <f t="shared" si="241"/>
        <v>0.44869999999999999</v>
      </c>
      <c r="AA38" s="53">
        <f t="shared" si="241"/>
        <v>10</v>
      </c>
      <c r="AB38" s="53">
        <f t="shared" si="241"/>
        <v>0.44869999999999999</v>
      </c>
      <c r="AC38" s="53">
        <f t="shared" si="241"/>
        <v>10</v>
      </c>
      <c r="AD38" s="53">
        <f t="shared" si="241"/>
        <v>0.44869999999999999</v>
      </c>
      <c r="AE38" s="36">
        <f t="shared" si="241"/>
        <v>10</v>
      </c>
      <c r="AF38" s="34">
        <f t="shared" si="241"/>
        <v>0.44869999999999999</v>
      </c>
      <c r="AG38" s="31">
        <f t="shared" si="241"/>
        <v>10</v>
      </c>
      <c r="AH38" s="72">
        <f t="shared" si="241"/>
        <v>0.44869999999999999</v>
      </c>
      <c r="AI38" s="66">
        <f t="shared" si="241"/>
        <v>39.774000000000001</v>
      </c>
      <c r="AJ38" s="34">
        <f t="shared" si="241"/>
        <v>1.7846593800000001</v>
      </c>
      <c r="AK38" s="31">
        <f t="shared" si="241"/>
        <v>39.774000000000001</v>
      </c>
      <c r="AL38" s="31">
        <f t="shared" si="241"/>
        <v>1.7846593800000001</v>
      </c>
      <c r="AM38" s="31">
        <f t="shared" si="241"/>
        <v>39.774000000000001</v>
      </c>
      <c r="AN38" s="31">
        <f t="shared" si="241"/>
        <v>1.7846593800000001</v>
      </c>
      <c r="AO38" s="31">
        <f t="shared" si="241"/>
        <v>39.774000000000001</v>
      </c>
      <c r="AP38" s="31">
        <f t="shared" si="241"/>
        <v>1.7846593800000001</v>
      </c>
      <c r="AQ38" s="31">
        <f t="shared" si="241"/>
        <v>39.774000000000001</v>
      </c>
      <c r="AR38" s="31">
        <f t="shared" si="241"/>
        <v>1.7846593800000001</v>
      </c>
      <c r="AS38" s="31">
        <f t="shared" si="241"/>
        <v>39.774000000000001</v>
      </c>
      <c r="AT38" s="31">
        <f t="shared" si="241"/>
        <v>1.7846593800000001</v>
      </c>
      <c r="AU38" s="31"/>
      <c r="AV38" s="109"/>
      <c r="AW38" s="31">
        <f t="shared" ref="AW38:BT38" si="242">SUM(AW39:AW40)</f>
        <v>39.774000000000001</v>
      </c>
      <c r="AX38" s="31">
        <f t="shared" si="242"/>
        <v>1.7846593800000001</v>
      </c>
      <c r="AY38" s="31">
        <f t="shared" si="242"/>
        <v>39.774000000000001</v>
      </c>
      <c r="AZ38" s="31">
        <f t="shared" si="242"/>
        <v>1.7846593800000001</v>
      </c>
      <c r="BA38" s="31">
        <f t="shared" si="242"/>
        <v>39.774000000000001</v>
      </c>
      <c r="BB38" s="31">
        <f t="shared" si="242"/>
        <v>1.7846593800000001</v>
      </c>
      <c r="BC38" s="31">
        <f t="shared" si="242"/>
        <v>39.774000000000001</v>
      </c>
      <c r="BD38" s="31">
        <f t="shared" si="242"/>
        <v>1.8113079599999999</v>
      </c>
      <c r="BE38" s="31">
        <f t="shared" si="242"/>
        <v>39.774000000000001</v>
      </c>
      <c r="BF38" s="31">
        <f t="shared" si="242"/>
        <v>1.8113079599999999</v>
      </c>
      <c r="BG38" s="31">
        <f t="shared" si="242"/>
        <v>39.774000000000001</v>
      </c>
      <c r="BH38" s="31">
        <f t="shared" si="242"/>
        <v>1.8113079599999999</v>
      </c>
      <c r="BI38" s="66">
        <f t="shared" si="242"/>
        <v>39.774000000000001</v>
      </c>
      <c r="BJ38" s="31">
        <f t="shared" si="242"/>
        <v>1.8113079599999999</v>
      </c>
      <c r="BK38" s="31">
        <f t="shared" si="242"/>
        <v>39.774000000000001</v>
      </c>
      <c r="BL38" s="31">
        <f t="shared" si="242"/>
        <v>1.8113079599999999</v>
      </c>
      <c r="BM38" s="31">
        <f t="shared" si="242"/>
        <v>39.774000000000001</v>
      </c>
      <c r="BN38" s="31">
        <f t="shared" si="242"/>
        <v>1.8113079599999999</v>
      </c>
      <c r="BO38" s="31">
        <f t="shared" si="242"/>
        <v>39.774000000000001</v>
      </c>
      <c r="BP38" s="31">
        <f t="shared" si="242"/>
        <v>1.8113079599999999</v>
      </c>
      <c r="BQ38" s="31">
        <f t="shared" si="242"/>
        <v>39.774000000000001</v>
      </c>
      <c r="BR38" s="31">
        <f t="shared" si="242"/>
        <v>1.8113079599999999</v>
      </c>
      <c r="BS38" s="31">
        <f t="shared" si="242"/>
        <v>39.774000000000001</v>
      </c>
      <c r="BT38" s="31">
        <f t="shared" si="242"/>
        <v>1.8113079599999999</v>
      </c>
      <c r="BU38" s="31"/>
      <c r="BV38" s="109"/>
      <c r="BW38" s="31">
        <f t="shared" ref="BW38:CT38" si="243">SUM(BW39:BW40)</f>
        <v>39.774000000000001</v>
      </c>
      <c r="BX38" s="31">
        <f t="shared" si="243"/>
        <v>1.8113079599999999</v>
      </c>
      <c r="BY38" s="31">
        <f t="shared" si="243"/>
        <v>39.774000000000001</v>
      </c>
      <c r="BZ38" s="31">
        <f t="shared" si="243"/>
        <v>1.8113079599999999</v>
      </c>
      <c r="CA38" s="31">
        <f t="shared" si="243"/>
        <v>39.774000000000001</v>
      </c>
      <c r="CB38" s="31">
        <f t="shared" si="243"/>
        <v>1.8113079599999999</v>
      </c>
      <c r="CC38" s="31">
        <f t="shared" si="243"/>
        <v>39.774000000000001</v>
      </c>
      <c r="CD38" s="31">
        <f t="shared" si="243"/>
        <v>1.8383542799999999</v>
      </c>
      <c r="CE38" s="31">
        <f t="shared" si="243"/>
        <v>39.774000000000001</v>
      </c>
      <c r="CF38" s="31">
        <f t="shared" si="243"/>
        <v>1.8383542799999999</v>
      </c>
      <c r="CG38" s="31">
        <f t="shared" si="243"/>
        <v>39.774000000000001</v>
      </c>
      <c r="CH38" s="31">
        <f t="shared" si="243"/>
        <v>1.8383542799999999</v>
      </c>
      <c r="CI38" s="31">
        <f t="shared" si="243"/>
        <v>39.774000000000001</v>
      </c>
      <c r="CJ38" s="31">
        <f t="shared" si="243"/>
        <v>1.8383542799999999</v>
      </c>
      <c r="CK38" s="31">
        <f t="shared" si="243"/>
        <v>39.774000000000001</v>
      </c>
      <c r="CL38" s="31">
        <f t="shared" si="243"/>
        <v>1.8383542799999999</v>
      </c>
      <c r="CM38" s="31">
        <f t="shared" si="243"/>
        <v>39.774000000000001</v>
      </c>
      <c r="CN38" s="31">
        <f t="shared" si="243"/>
        <v>1.8383542799999999</v>
      </c>
      <c r="CO38" s="31">
        <f t="shared" si="243"/>
        <v>39.774000000000001</v>
      </c>
      <c r="CP38" s="31">
        <f t="shared" si="243"/>
        <v>1.8383542799999999</v>
      </c>
      <c r="CQ38" s="31">
        <f t="shared" si="243"/>
        <v>39.774000000000001</v>
      </c>
      <c r="CR38" s="31">
        <f t="shared" si="243"/>
        <v>1.8383542799999999</v>
      </c>
      <c r="CS38" s="31">
        <f t="shared" si="243"/>
        <v>39.774000000000001</v>
      </c>
      <c r="CT38" s="31">
        <f t="shared" si="243"/>
        <v>1.8383542799999999</v>
      </c>
      <c r="CU38" s="31"/>
      <c r="CV38" s="109"/>
      <c r="CW38" s="31">
        <f t="shared" ref="CW38:DT38" si="244">SUM(CW39:CW40)</f>
        <v>39.774000000000001</v>
      </c>
      <c r="CX38" s="31">
        <f t="shared" si="244"/>
        <v>1.8383542799999999</v>
      </c>
      <c r="CY38" s="31">
        <f t="shared" si="244"/>
        <v>39.774000000000001</v>
      </c>
      <c r="CZ38" s="74">
        <f t="shared" si="244"/>
        <v>1.8383542799999999</v>
      </c>
      <c r="DA38" s="66">
        <f t="shared" si="244"/>
        <v>39.774000000000001</v>
      </c>
      <c r="DB38" s="31">
        <f t="shared" si="244"/>
        <v>1.8383542799999999</v>
      </c>
      <c r="DC38" s="31">
        <f t="shared" si="244"/>
        <v>39.774000000000001</v>
      </c>
      <c r="DD38" s="31">
        <f t="shared" si="244"/>
        <v>1.8661960800000001</v>
      </c>
      <c r="DE38" s="31">
        <f t="shared" si="244"/>
        <v>39.774000000000001</v>
      </c>
      <c r="DF38" s="31">
        <f t="shared" si="244"/>
        <v>1.8661960800000001</v>
      </c>
      <c r="DG38" s="31">
        <f t="shared" si="244"/>
        <v>39.774000000000001</v>
      </c>
      <c r="DH38" s="31">
        <f t="shared" si="244"/>
        <v>1.8661960800000001</v>
      </c>
      <c r="DI38" s="31">
        <f t="shared" si="244"/>
        <v>39.774000000000001</v>
      </c>
      <c r="DJ38" s="31">
        <f t="shared" si="244"/>
        <v>1.8661960800000001</v>
      </c>
      <c r="DK38" s="31">
        <f t="shared" si="244"/>
        <v>39.774000000000001</v>
      </c>
      <c r="DL38" s="31">
        <f t="shared" si="244"/>
        <v>1.8661960800000001</v>
      </c>
      <c r="DM38" s="31">
        <f t="shared" si="244"/>
        <v>39.774000000000001</v>
      </c>
      <c r="DN38" s="31">
        <f t="shared" si="244"/>
        <v>1.8661960800000001</v>
      </c>
      <c r="DO38" s="31">
        <f t="shared" si="244"/>
        <v>39.774000000000001</v>
      </c>
      <c r="DP38" s="31">
        <f t="shared" si="244"/>
        <v>1.8661960800000001</v>
      </c>
      <c r="DQ38" s="31">
        <f t="shared" si="244"/>
        <v>39.774000000000001</v>
      </c>
      <c r="DR38" s="31">
        <f t="shared" si="244"/>
        <v>1.8661960800000001</v>
      </c>
      <c r="DS38" s="31">
        <f t="shared" si="244"/>
        <v>39.774000000000001</v>
      </c>
      <c r="DT38" s="31">
        <f t="shared" si="244"/>
        <v>1.8661960800000001</v>
      </c>
      <c r="DU38" s="31"/>
      <c r="DV38" s="109"/>
      <c r="DW38" s="31">
        <f t="shared" ref="DW38:ET38" si="245">SUM(DW39:DW40)</f>
        <v>39.774000000000001</v>
      </c>
      <c r="DX38" s="31">
        <f t="shared" si="245"/>
        <v>1.8661960800000001</v>
      </c>
      <c r="DY38" s="31">
        <f t="shared" si="245"/>
        <v>39.774000000000001</v>
      </c>
      <c r="DZ38" s="31">
        <f t="shared" si="245"/>
        <v>1.8661960800000001</v>
      </c>
      <c r="EA38" s="31">
        <f t="shared" si="245"/>
        <v>72.919000000000011</v>
      </c>
      <c r="EB38" s="31">
        <f t="shared" si="245"/>
        <v>2.8572315800000001</v>
      </c>
      <c r="EC38" s="31">
        <f t="shared" si="245"/>
        <v>72.919000000000011</v>
      </c>
      <c r="ED38" s="31">
        <f t="shared" si="245"/>
        <v>2.8999886300000002</v>
      </c>
      <c r="EE38" s="31">
        <f t="shared" si="245"/>
        <v>72.919000000000011</v>
      </c>
      <c r="EF38" s="31">
        <f t="shared" si="245"/>
        <v>2.8999886300000002</v>
      </c>
      <c r="EG38" s="31">
        <f t="shared" si="245"/>
        <v>72.919000000000011</v>
      </c>
      <c r="EH38" s="31">
        <f t="shared" si="245"/>
        <v>2.8999886300000002</v>
      </c>
      <c r="EI38" s="31">
        <f t="shared" si="245"/>
        <v>72.919000000000011</v>
      </c>
      <c r="EJ38" s="31">
        <f t="shared" si="245"/>
        <v>2.8999886300000002</v>
      </c>
      <c r="EK38" s="31">
        <f t="shared" si="245"/>
        <v>72.919000000000011</v>
      </c>
      <c r="EL38" s="31">
        <f t="shared" si="245"/>
        <v>2.8999886300000002</v>
      </c>
      <c r="EM38" s="31">
        <f t="shared" si="245"/>
        <v>72.919000000000011</v>
      </c>
      <c r="EN38" s="31">
        <f t="shared" si="245"/>
        <v>2.8999886300000002</v>
      </c>
      <c r="EO38" s="31">
        <f t="shared" si="245"/>
        <v>72.919000000000011</v>
      </c>
      <c r="EP38" s="31">
        <f t="shared" si="245"/>
        <v>2.8999886300000002</v>
      </c>
      <c r="EQ38" s="31">
        <f t="shared" si="245"/>
        <v>72.919000000000011</v>
      </c>
      <c r="ER38" s="31">
        <f t="shared" si="245"/>
        <v>2.8999886300000002</v>
      </c>
      <c r="ES38" s="31">
        <f t="shared" si="245"/>
        <v>72.919000000000011</v>
      </c>
      <c r="ET38" s="31">
        <f t="shared" si="245"/>
        <v>2.8999886300000002</v>
      </c>
      <c r="EU38" s="31"/>
      <c r="EV38" s="109"/>
      <c r="EW38" s="31">
        <f t="shared" ref="EW38:FT38" si="246">SUM(EW39:EW40)</f>
        <v>72.919000000000011</v>
      </c>
      <c r="EX38" s="31">
        <f t="shared" si="246"/>
        <v>2.8999886300000002</v>
      </c>
      <c r="EY38" s="31">
        <f t="shared" si="246"/>
        <v>72.919000000000011</v>
      </c>
      <c r="EZ38" s="31">
        <f t="shared" si="246"/>
        <v>2.8999886300000002</v>
      </c>
      <c r="FA38" s="31">
        <f t="shared" si="246"/>
        <v>72.919000000000011</v>
      </c>
      <c r="FB38" s="31">
        <f t="shared" si="246"/>
        <v>2.8999886300000002</v>
      </c>
      <c r="FC38" s="31">
        <f t="shared" si="246"/>
        <v>79.548000000000002</v>
      </c>
      <c r="FD38" s="31">
        <f t="shared" si="246"/>
        <v>2.6832866200000005</v>
      </c>
      <c r="FE38" s="31">
        <f t="shared" si="246"/>
        <v>79.548000000000002</v>
      </c>
      <c r="FF38" s="31">
        <f t="shared" si="246"/>
        <v>2.6832866200000005</v>
      </c>
      <c r="FG38" s="31">
        <f t="shared" si="246"/>
        <v>79.548000000000002</v>
      </c>
      <c r="FH38" s="31">
        <f t="shared" si="246"/>
        <v>2.6832866200000005</v>
      </c>
      <c r="FI38" s="31">
        <f t="shared" si="246"/>
        <v>79.548000000000002</v>
      </c>
      <c r="FJ38" s="31">
        <f t="shared" si="246"/>
        <v>2.6832866200000005</v>
      </c>
      <c r="FK38" s="31">
        <f t="shared" si="246"/>
        <v>79.548000000000002</v>
      </c>
      <c r="FL38" s="31">
        <f t="shared" si="246"/>
        <v>2.6832866200000005</v>
      </c>
      <c r="FM38" s="31">
        <f t="shared" si="246"/>
        <v>79.548000000000002</v>
      </c>
      <c r="FN38" s="31">
        <f t="shared" si="246"/>
        <v>2.6832866200000005</v>
      </c>
      <c r="FO38" s="31">
        <f t="shared" si="246"/>
        <v>79.548000000000002</v>
      </c>
      <c r="FP38" s="31">
        <f t="shared" si="246"/>
        <v>2.6832866200000005</v>
      </c>
      <c r="FQ38" s="31">
        <f t="shared" si="246"/>
        <v>79.548000000000002</v>
      </c>
      <c r="FR38" s="31">
        <f t="shared" si="246"/>
        <v>2.6832866200000005</v>
      </c>
      <c r="FS38" s="31">
        <f t="shared" si="246"/>
        <v>79.548000000000002</v>
      </c>
      <c r="FT38" s="31">
        <f t="shared" si="246"/>
        <v>2.6832866200000005</v>
      </c>
      <c r="FU38" s="31"/>
      <c r="FV38" s="109"/>
      <c r="FW38" s="31">
        <f t="shared" ref="FW38:GT38" si="247">SUM(FW39:FW40)</f>
        <v>79.548000000000002</v>
      </c>
      <c r="FX38" s="31">
        <f t="shared" si="247"/>
        <v>2.6832866200000005</v>
      </c>
      <c r="FY38" s="31">
        <f t="shared" si="247"/>
        <v>79.548000000000002</v>
      </c>
      <c r="FZ38" s="31">
        <f t="shared" si="247"/>
        <v>2.6832866200000005</v>
      </c>
      <c r="GA38" s="31">
        <f t="shared" si="247"/>
        <v>79.548000000000002</v>
      </c>
      <c r="GB38" s="74">
        <f t="shared" si="247"/>
        <v>2.6832866200000005</v>
      </c>
      <c r="GC38" s="66">
        <f t="shared" si="247"/>
        <v>145.83800000000002</v>
      </c>
      <c r="GD38" s="31">
        <f t="shared" si="247"/>
        <v>4.7965667427999987</v>
      </c>
      <c r="GE38" s="31">
        <f t="shared" si="247"/>
        <v>145.83800000000002</v>
      </c>
      <c r="GF38" s="31">
        <f t="shared" si="247"/>
        <v>4.7965667427999987</v>
      </c>
      <c r="GG38" s="31">
        <f t="shared" si="247"/>
        <v>145.83800000000002</v>
      </c>
      <c r="GH38" s="31">
        <f t="shared" si="247"/>
        <v>4.7965667427999987</v>
      </c>
      <c r="GI38" s="31">
        <f t="shared" si="247"/>
        <v>145.83800000000002</v>
      </c>
      <c r="GJ38" s="31">
        <f t="shared" si="247"/>
        <v>4.7965667427999987</v>
      </c>
      <c r="GK38" s="31">
        <f t="shared" si="247"/>
        <v>145.83800000000002</v>
      </c>
      <c r="GL38" s="31">
        <f t="shared" si="247"/>
        <v>4.7965667427999987</v>
      </c>
      <c r="GM38" s="31">
        <f t="shared" si="247"/>
        <v>145.83800000000002</v>
      </c>
      <c r="GN38" s="31">
        <f t="shared" si="247"/>
        <v>4.7965667427999987</v>
      </c>
      <c r="GO38" s="31">
        <f t="shared" si="247"/>
        <v>145.83800000000002</v>
      </c>
      <c r="GP38" s="31">
        <f t="shared" si="247"/>
        <v>4.7965667427999987</v>
      </c>
      <c r="GQ38" s="31">
        <f t="shared" si="247"/>
        <v>145.83800000000002</v>
      </c>
      <c r="GR38" s="31">
        <f t="shared" si="247"/>
        <v>4.7965667427999987</v>
      </c>
      <c r="GS38" s="31">
        <f t="shared" si="247"/>
        <v>145.83800000000002</v>
      </c>
      <c r="GT38" s="31">
        <f t="shared" si="247"/>
        <v>4.7965667427999987</v>
      </c>
      <c r="GU38" s="31"/>
      <c r="GV38" s="109"/>
      <c r="GW38" s="31">
        <f t="shared" ref="GW38:HL38" si="248">SUM(GW39:GW40)</f>
        <v>145.83800000000002</v>
      </c>
      <c r="GX38" s="31">
        <f t="shared" si="248"/>
        <v>4.7965667427999987</v>
      </c>
      <c r="GY38" s="31">
        <f t="shared" si="248"/>
        <v>145.83800000000002</v>
      </c>
      <c r="GZ38" s="31">
        <f t="shared" si="248"/>
        <v>4.7965667427999987</v>
      </c>
      <c r="HA38" s="31">
        <f t="shared" si="248"/>
        <v>145.83800000000002</v>
      </c>
      <c r="HB38" s="31">
        <f t="shared" si="248"/>
        <v>4.7965667427999987</v>
      </c>
      <c r="HC38" s="31">
        <f t="shared" si="248"/>
        <v>0</v>
      </c>
      <c r="HD38" s="31">
        <f t="shared" si="248"/>
        <v>0</v>
      </c>
      <c r="HE38" s="31">
        <f t="shared" si="248"/>
        <v>0</v>
      </c>
      <c r="HF38" s="31">
        <f t="shared" si="248"/>
        <v>0</v>
      </c>
      <c r="HG38" s="31">
        <f t="shared" si="248"/>
        <v>0</v>
      </c>
      <c r="HH38" s="31">
        <f t="shared" si="248"/>
        <v>0</v>
      </c>
      <c r="HI38" s="31">
        <f t="shared" si="248"/>
        <v>0</v>
      </c>
      <c r="HJ38" s="31">
        <f t="shared" si="248"/>
        <v>0</v>
      </c>
      <c r="HK38" s="31">
        <f t="shared" si="248"/>
        <v>0</v>
      </c>
      <c r="HL38" s="31">
        <f t="shared" si="248"/>
        <v>0</v>
      </c>
      <c r="HM38" s="31"/>
      <c r="HN38" s="109"/>
      <c r="HO38" s="60">
        <f>SUM(AE38,AG38,AI38,AK38,AM38,AO38,AQ38,AS38,AW38,AY38,BA38,BC38,BE38,BG38,BI38,BK38,BM38,BO38,BQ38,BS38,BW38,BY38,CA38,CC38,CE38,CG38,CI38,CK38,CM38,CO38,CQ38,CS38,CW38,CY38,DA38,DC38,DE38,DG38,DI38,DK38,DM38,DO38,DQ38,DS38,DW38,DY38,EA38,EC38,EE38,EG38,EI38,EK38,EM38,EO38,EQ38,ES38,EW38,EY38,FA38,FC38,FE38,FG38,FI38,FK38,FM38,FO38,FQ38,FS38,FW38,FY38,GA38,GC38,GE38,GG40,GG40,GG38,GI38,GK38,GM38,GO38,GQ38,GS38,GW38,GY38,HA38,HC38,HE38,HG38,HI38,HK38,AC38,AA38,Y38,W38,S38,Q38,O38,M38,K38,I38,G38,E38)</f>
        <v>5757.7949999999928</v>
      </c>
      <c r="HP38" s="61">
        <f>SUM(AF38,AH38,AJ38,AL38,AN38,AP38,AR38,AT38,AX38,AZ38,BB38,BD38,BF38,BH38,BJ38,BL38,BN38,BP38,BR38,BT38,BX38,BZ38,CB38,CD38,CF38,CH38,CJ38,CL38,CN38,CP38,CR38,CT38,CX38,CZ38,DB38,DD38,DF38,DH38,DJ38,DL38,DN38,DP38,DR38,DT38,DX38,DZ38,EB38,ED38,EF38,EH38,EJ38,EL38,EN38,EP38,ER38,ET38,EX38,EZ38,FB38,FD38,FF38,FH38,FJ38,FL38,FN38,FP38,FR38,FT38,FX38,FZ38,GB38,GD38,GF38,GH40,GH40,GH38,GJ38,GL38,GN38,GP38,GR38,GT38,GX38,GZ38,HB38,HD38,HF38,HH38,HJ38,HL38,AD38,AB38,Z38,X38,T38,R38,P38,N38,L38,J38,H38,F38)</f>
        <v>220.1317969675998</v>
      </c>
      <c r="HQ38" s="34">
        <f>SUM(HQ39:HQ40)</f>
        <v>494.46016291295814</v>
      </c>
      <c r="HT38" s="38" t="s">
        <v>54</v>
      </c>
      <c r="HU38" s="39" t="s">
        <v>55</v>
      </c>
      <c r="HV38" s="39" t="s">
        <v>94</v>
      </c>
      <c r="HW38" s="39" t="s">
        <v>93</v>
      </c>
      <c r="HX38" s="39" t="s">
        <v>56</v>
      </c>
      <c r="HY38" s="39" t="s">
        <v>127</v>
      </c>
    </row>
    <row r="39" spans="1:238" ht="15.75" thickBot="1">
      <c r="A39" s="19"/>
      <c r="B39" s="2" t="s">
        <v>116</v>
      </c>
      <c r="C39" s="2"/>
      <c r="D39" s="109">
        <f>SUM(E39,G39,I39,K39,M39,O39,Q39,S39)/132.58/12</f>
        <v>1.8856539447880523E-2</v>
      </c>
      <c r="E39" s="54"/>
      <c r="F39" s="54">
        <f>E39*HU11</f>
        <v>0</v>
      </c>
      <c r="G39" s="54"/>
      <c r="H39" s="54">
        <f>G39*HU11</f>
        <v>0</v>
      </c>
      <c r="I39" s="54"/>
      <c r="J39" s="54">
        <f>I39*HU11</f>
        <v>0</v>
      </c>
      <c r="K39" s="54"/>
      <c r="L39" s="54">
        <f>K39*HU11</f>
        <v>0</v>
      </c>
      <c r="M39" s="54"/>
      <c r="N39" s="54">
        <f>M39*HU11</f>
        <v>0</v>
      </c>
      <c r="O39" s="54">
        <v>10</v>
      </c>
      <c r="P39" s="54">
        <f>O39*HU11</f>
        <v>0.44869999999999999</v>
      </c>
      <c r="Q39" s="54">
        <v>10</v>
      </c>
      <c r="R39" s="54">
        <f>Q39*HU11</f>
        <v>0.44869999999999999</v>
      </c>
      <c r="S39" s="54">
        <v>10</v>
      </c>
      <c r="T39" s="54">
        <f>S39*HU11</f>
        <v>0.44869999999999999</v>
      </c>
      <c r="U39" s="54">
        <f>HV23*D39</f>
        <v>1.3460740684869512</v>
      </c>
      <c r="V39" s="109">
        <f t="shared" si="204"/>
        <v>0.18771307889576105</v>
      </c>
      <c r="W39" s="54">
        <v>10</v>
      </c>
      <c r="X39" s="54">
        <f>W39*HU11</f>
        <v>0.44869999999999999</v>
      </c>
      <c r="Y39" s="54">
        <v>10</v>
      </c>
      <c r="Z39" s="54">
        <f>Y39*HU11</f>
        <v>0.44869999999999999</v>
      </c>
      <c r="AA39" s="54">
        <v>10</v>
      </c>
      <c r="AB39" s="54">
        <f>AA39*HU11</f>
        <v>0.44869999999999999</v>
      </c>
      <c r="AC39" s="54">
        <v>10</v>
      </c>
      <c r="AD39" s="54">
        <f>AC39*HU11</f>
        <v>0.44869999999999999</v>
      </c>
      <c r="AE39" s="37">
        <v>10</v>
      </c>
      <c r="AF39" s="35">
        <f>AE39*HU11</f>
        <v>0.44869999999999999</v>
      </c>
      <c r="AG39" s="37">
        <v>10</v>
      </c>
      <c r="AH39" s="73">
        <f>AG39*HU11</f>
        <v>0.44869999999999999</v>
      </c>
      <c r="AI39" s="68">
        <f>132.58*0.3</f>
        <v>39.774000000000001</v>
      </c>
      <c r="AJ39" s="35">
        <f>AI39*HU11</f>
        <v>1.7846593800000001</v>
      </c>
      <c r="AK39" s="37">
        <f>132.58*0.3</f>
        <v>39.774000000000001</v>
      </c>
      <c r="AL39" s="2">
        <f>AK39*HU11</f>
        <v>1.7846593800000001</v>
      </c>
      <c r="AM39" s="37">
        <f>132.58*0.3</f>
        <v>39.774000000000001</v>
      </c>
      <c r="AN39" s="2">
        <f>AM39*HU11</f>
        <v>1.7846593800000001</v>
      </c>
      <c r="AO39" s="37">
        <f>132.58*0.3</f>
        <v>39.774000000000001</v>
      </c>
      <c r="AP39" s="2">
        <f>AO39*HU11</f>
        <v>1.7846593800000001</v>
      </c>
      <c r="AQ39" s="37">
        <f>132.58*0.3</f>
        <v>39.774000000000001</v>
      </c>
      <c r="AR39" s="2">
        <f>AQ39*HU11</f>
        <v>1.7846593800000001</v>
      </c>
      <c r="AS39" s="37">
        <f>132.58*0.3</f>
        <v>39.774000000000001</v>
      </c>
      <c r="AT39" s="2">
        <f>AS39*HU11</f>
        <v>1.7846593800000001</v>
      </c>
      <c r="AU39" s="2">
        <f>V39*HW23</f>
        <v>13.600938844471264</v>
      </c>
      <c r="AV39" s="109">
        <f t="shared" si="205"/>
        <v>0.3</v>
      </c>
      <c r="AW39" s="37">
        <f>132.58*0.3</f>
        <v>39.774000000000001</v>
      </c>
      <c r="AX39" s="2">
        <f>AW39*HU11</f>
        <v>1.7846593800000001</v>
      </c>
      <c r="AY39" s="37">
        <f>132.58*0.3</f>
        <v>39.774000000000001</v>
      </c>
      <c r="AZ39" s="2">
        <f>AY39*HU11</f>
        <v>1.7846593800000001</v>
      </c>
      <c r="BA39" s="37">
        <f>132.58*0.3</f>
        <v>39.774000000000001</v>
      </c>
      <c r="BB39" s="2">
        <f>BA39*HU11</f>
        <v>1.7846593800000001</v>
      </c>
      <c r="BC39" s="37">
        <f>132.58*0.3</f>
        <v>39.774000000000001</v>
      </c>
      <c r="BD39" s="2">
        <f>BC39*HV11</f>
        <v>1.8113079599999999</v>
      </c>
      <c r="BE39" s="37">
        <f>132.58*0.3</f>
        <v>39.774000000000001</v>
      </c>
      <c r="BF39" s="2">
        <f>BE39*HV11</f>
        <v>1.8113079599999999</v>
      </c>
      <c r="BG39" s="37">
        <f>132.58*0.3</f>
        <v>39.774000000000001</v>
      </c>
      <c r="BH39" s="2">
        <f>BG39*HV11</f>
        <v>1.8113079599999999</v>
      </c>
      <c r="BI39" s="68">
        <f>132.58*0.3</f>
        <v>39.774000000000001</v>
      </c>
      <c r="BJ39" s="2">
        <f>BI39*HV11</f>
        <v>1.8113079599999999</v>
      </c>
      <c r="BK39" s="37">
        <f>132.58*0.3</f>
        <v>39.774000000000001</v>
      </c>
      <c r="BL39" s="2">
        <f>BK39*HV11</f>
        <v>1.8113079599999999</v>
      </c>
      <c r="BM39" s="37">
        <f>132.58*0.3</f>
        <v>39.774000000000001</v>
      </c>
      <c r="BN39" s="2">
        <f>BM39*HV11</f>
        <v>1.8113079599999999</v>
      </c>
      <c r="BO39" s="37">
        <f>132.58*0.3</f>
        <v>39.774000000000001</v>
      </c>
      <c r="BP39" s="2">
        <f>BO39*HV11</f>
        <v>1.8113079599999999</v>
      </c>
      <c r="BQ39" s="37">
        <f>132.58*0.3</f>
        <v>39.774000000000001</v>
      </c>
      <c r="BR39" s="2">
        <f>BQ39*HV11</f>
        <v>1.8113079599999999</v>
      </c>
      <c r="BS39" s="37">
        <f>132.58*0.3</f>
        <v>39.774000000000001</v>
      </c>
      <c r="BT39" s="2">
        <f>BS39*HV11</f>
        <v>1.8113079599999999</v>
      </c>
      <c r="BU39" s="2">
        <f>AV39*HX23</f>
        <v>22.062900000000003</v>
      </c>
      <c r="BV39" s="109">
        <f t="shared" si="206"/>
        <v>0.3</v>
      </c>
      <c r="BW39" s="37">
        <f>132.58*0.3</f>
        <v>39.774000000000001</v>
      </c>
      <c r="BX39" s="2">
        <f>BW39*HV11</f>
        <v>1.8113079599999999</v>
      </c>
      <c r="BY39" s="37">
        <f>132.58*0.3</f>
        <v>39.774000000000001</v>
      </c>
      <c r="BZ39" s="2">
        <f>BY39*HV11</f>
        <v>1.8113079599999999</v>
      </c>
      <c r="CA39" s="37">
        <f>132.58*0.3</f>
        <v>39.774000000000001</v>
      </c>
      <c r="CB39" s="2">
        <f>CA39*HV11</f>
        <v>1.8113079599999999</v>
      </c>
      <c r="CC39" s="37">
        <f>132.58*0.3</f>
        <v>39.774000000000001</v>
      </c>
      <c r="CD39" s="2">
        <f>CC39*HW11</f>
        <v>1.8383542799999999</v>
      </c>
      <c r="CE39" s="37">
        <f>132.58*0.3</f>
        <v>39.774000000000001</v>
      </c>
      <c r="CF39" s="2">
        <f>CE39*HW11</f>
        <v>1.8383542799999999</v>
      </c>
      <c r="CG39" s="37">
        <f>132.58*0.3</f>
        <v>39.774000000000001</v>
      </c>
      <c r="CH39" s="2">
        <f>CG39*HW11</f>
        <v>1.8383542799999999</v>
      </c>
      <c r="CI39" s="37">
        <f>132.58*0.3</f>
        <v>39.774000000000001</v>
      </c>
      <c r="CJ39" s="2">
        <f>CI39*HW11</f>
        <v>1.8383542799999999</v>
      </c>
      <c r="CK39" s="37">
        <f>132.58*0.3</f>
        <v>39.774000000000001</v>
      </c>
      <c r="CL39" s="2">
        <f>CK39*HW11</f>
        <v>1.8383542799999999</v>
      </c>
      <c r="CM39" s="37">
        <f>132.58*0.3</f>
        <v>39.774000000000001</v>
      </c>
      <c r="CN39" s="2">
        <f>CM39*HW11</f>
        <v>1.8383542799999999</v>
      </c>
      <c r="CO39" s="37">
        <f>132.58*0.3</f>
        <v>39.774000000000001</v>
      </c>
      <c r="CP39" s="2">
        <f>CO39*HW11</f>
        <v>1.8383542799999999</v>
      </c>
      <c r="CQ39" s="37">
        <f>132.58*0.3</f>
        <v>39.774000000000001</v>
      </c>
      <c r="CR39" s="2">
        <f>CQ39*HW11</f>
        <v>1.8383542799999999</v>
      </c>
      <c r="CS39" s="37">
        <f>132.58*0.3</f>
        <v>39.774000000000001</v>
      </c>
      <c r="CT39" s="2">
        <f>CS39*HW11</f>
        <v>1.8383542799999999</v>
      </c>
      <c r="CU39" s="2">
        <f>BV39*HY23</f>
        <v>22.393799999999999</v>
      </c>
      <c r="CV39" s="109">
        <f t="shared" si="207"/>
        <v>0.3</v>
      </c>
      <c r="CW39" s="37">
        <f>132.58*0.3</f>
        <v>39.774000000000001</v>
      </c>
      <c r="CX39" s="2">
        <f>CW39*HW11</f>
        <v>1.8383542799999999</v>
      </c>
      <c r="CY39" s="37">
        <f>132.58*0.3</f>
        <v>39.774000000000001</v>
      </c>
      <c r="CZ39" s="77">
        <f>CY39*HW11</f>
        <v>1.8383542799999999</v>
      </c>
      <c r="DA39" s="68">
        <f>132.58*0.3</f>
        <v>39.774000000000001</v>
      </c>
      <c r="DB39" s="2">
        <f>DA39*HW11</f>
        <v>1.8383542799999999</v>
      </c>
      <c r="DC39" s="37">
        <f>132.58*0.3</f>
        <v>39.774000000000001</v>
      </c>
      <c r="DD39" s="2">
        <f>DC39*HX11</f>
        <v>1.8661960800000001</v>
      </c>
      <c r="DE39" s="37">
        <f>132.58*0.3</f>
        <v>39.774000000000001</v>
      </c>
      <c r="DF39" s="2">
        <f>DE39*HX11</f>
        <v>1.8661960800000001</v>
      </c>
      <c r="DG39" s="37">
        <f>132.58*0.3</f>
        <v>39.774000000000001</v>
      </c>
      <c r="DH39" s="2">
        <f>DG39*HX11</f>
        <v>1.8661960800000001</v>
      </c>
      <c r="DI39" s="37">
        <f>132.58*0.3</f>
        <v>39.774000000000001</v>
      </c>
      <c r="DJ39" s="2">
        <f>DI39*HX11</f>
        <v>1.8661960800000001</v>
      </c>
      <c r="DK39" s="37">
        <f>132.58*0.3</f>
        <v>39.774000000000001</v>
      </c>
      <c r="DL39" s="2">
        <f>DK39*HX11</f>
        <v>1.8661960800000001</v>
      </c>
      <c r="DM39" s="37">
        <f>132.58*0.3</f>
        <v>39.774000000000001</v>
      </c>
      <c r="DN39" s="2">
        <f>DM39*HX11</f>
        <v>1.8661960800000001</v>
      </c>
      <c r="DO39" s="37">
        <f>132.58*0.3</f>
        <v>39.774000000000001</v>
      </c>
      <c r="DP39" s="2">
        <f>DO39*HX11</f>
        <v>1.8661960800000001</v>
      </c>
      <c r="DQ39" s="37">
        <f>132.58*0.3</f>
        <v>39.774000000000001</v>
      </c>
      <c r="DR39" s="2">
        <f>DQ39*HX11</f>
        <v>1.8661960800000001</v>
      </c>
      <c r="DS39" s="37">
        <f>132.58*0.3</f>
        <v>39.774000000000001</v>
      </c>
      <c r="DT39" s="2">
        <f>DS39*HX11</f>
        <v>1.8661960800000001</v>
      </c>
      <c r="DU39" s="2">
        <f>CV39*HZ23</f>
        <v>22.729800000000001</v>
      </c>
      <c r="DV39" s="109">
        <f t="shared" si="208"/>
        <v>0.3</v>
      </c>
      <c r="DW39" s="37">
        <f>132.58*0.3</f>
        <v>39.774000000000001</v>
      </c>
      <c r="DX39" s="2">
        <f>DW39*HX11</f>
        <v>1.8661960800000001</v>
      </c>
      <c r="DY39" s="37">
        <f>132.58*0.3</f>
        <v>39.774000000000001</v>
      </c>
      <c r="DZ39" s="2">
        <f>DY39*HX11</f>
        <v>1.8661960800000001</v>
      </c>
      <c r="EA39" s="37">
        <f>132.58*0.3</f>
        <v>39.774000000000001</v>
      </c>
      <c r="EB39" s="2">
        <f>EA39*HX11</f>
        <v>1.8661960800000001</v>
      </c>
      <c r="EC39" s="37">
        <f>132.58*0.3</f>
        <v>39.774000000000001</v>
      </c>
      <c r="ED39" s="2">
        <f>EC39*HY11</f>
        <v>1.89403788</v>
      </c>
      <c r="EE39" s="37">
        <f>132.58*0.3</f>
        <v>39.774000000000001</v>
      </c>
      <c r="EF39" s="2">
        <f>EE39*HY11</f>
        <v>1.89403788</v>
      </c>
      <c r="EG39" s="37">
        <f>132.58*0.3</f>
        <v>39.774000000000001</v>
      </c>
      <c r="EH39" s="2">
        <f>EG39*HY11</f>
        <v>1.89403788</v>
      </c>
      <c r="EI39" s="37">
        <f>132.58*0.3</f>
        <v>39.774000000000001</v>
      </c>
      <c r="EJ39" s="2">
        <f>EI39*HY11</f>
        <v>1.89403788</v>
      </c>
      <c r="EK39" s="37">
        <f>132.58*0.3</f>
        <v>39.774000000000001</v>
      </c>
      <c r="EL39" s="2">
        <f>EK39*HY11</f>
        <v>1.89403788</v>
      </c>
      <c r="EM39" s="37">
        <f>132.58*0.3</f>
        <v>39.774000000000001</v>
      </c>
      <c r="EN39" s="2">
        <f>EM39*HY11</f>
        <v>1.89403788</v>
      </c>
      <c r="EO39" s="37">
        <f>132.58*0.3</f>
        <v>39.774000000000001</v>
      </c>
      <c r="EP39" s="2">
        <f>EO39*HY11</f>
        <v>1.89403788</v>
      </c>
      <c r="EQ39" s="37">
        <f>132.58*0.3</f>
        <v>39.774000000000001</v>
      </c>
      <c r="ER39" s="2">
        <f>EQ39*HY11</f>
        <v>1.89403788</v>
      </c>
      <c r="ES39" s="37">
        <f>132.58*0.3</f>
        <v>39.774000000000001</v>
      </c>
      <c r="ET39" s="2">
        <f>ES39*HY11</f>
        <v>1.89403788</v>
      </c>
      <c r="EU39" s="2">
        <f>DV39*IA23</f>
        <v>23.070599999999999</v>
      </c>
      <c r="EV39" s="109">
        <f t="shared" si="209"/>
        <v>0.15000000000000005</v>
      </c>
      <c r="EW39" s="37">
        <f>132.58*0.3</f>
        <v>39.774000000000001</v>
      </c>
      <c r="EX39" s="2">
        <f>EW39*HY11</f>
        <v>1.89403788</v>
      </c>
      <c r="EY39" s="37">
        <f>132.58*0.3</f>
        <v>39.774000000000001</v>
      </c>
      <c r="EZ39" s="2">
        <f>EY39*HY11</f>
        <v>1.89403788</v>
      </c>
      <c r="FA39" s="37">
        <f>132.58*0.3</f>
        <v>39.774000000000001</v>
      </c>
      <c r="FB39" s="2">
        <f>FA39*HY11</f>
        <v>1.89403788</v>
      </c>
      <c r="FC39" s="37">
        <f>132.58*0.1</f>
        <v>13.258000000000003</v>
      </c>
      <c r="FD39" s="2">
        <f>FC39*HZ11</f>
        <v>0.64089172000000016</v>
      </c>
      <c r="FE39" s="37">
        <f>132.58*0.1</f>
        <v>13.258000000000003</v>
      </c>
      <c r="FF39" s="2">
        <f>FE39*HZ11</f>
        <v>0.64089172000000016</v>
      </c>
      <c r="FG39" s="37">
        <f>132.58*0.1</f>
        <v>13.258000000000003</v>
      </c>
      <c r="FH39" s="2">
        <f>FG39*HZ11</f>
        <v>0.64089172000000016</v>
      </c>
      <c r="FI39" s="37">
        <f>132.58*0.1</f>
        <v>13.258000000000003</v>
      </c>
      <c r="FJ39" s="2">
        <f>FI39*HZ11</f>
        <v>0.64089172000000016</v>
      </c>
      <c r="FK39" s="37">
        <f>132.58*0.1</f>
        <v>13.258000000000003</v>
      </c>
      <c r="FL39" s="2">
        <f>FK39*HZ11</f>
        <v>0.64089172000000016</v>
      </c>
      <c r="FM39" s="37">
        <f>132.58*0.1</f>
        <v>13.258000000000003</v>
      </c>
      <c r="FN39" s="2">
        <f>FM39*HZ11</f>
        <v>0.64089172000000016</v>
      </c>
      <c r="FO39" s="37">
        <f>132.58*0.1</f>
        <v>13.258000000000003</v>
      </c>
      <c r="FP39" s="2">
        <f>FO39*HZ11</f>
        <v>0.64089172000000016</v>
      </c>
      <c r="FQ39" s="37">
        <f>132.58*0.1</f>
        <v>13.258000000000003</v>
      </c>
      <c r="FR39" s="2">
        <f>FQ39*HZ11</f>
        <v>0.64089172000000016</v>
      </c>
      <c r="FS39" s="37">
        <f>132.58*0.1</f>
        <v>13.258000000000003</v>
      </c>
      <c r="FT39" s="2">
        <f>FS39*HZ11</f>
        <v>0.64089172000000016</v>
      </c>
      <c r="FU39" s="2">
        <f>EV39*IA23</f>
        <v>11.535300000000005</v>
      </c>
      <c r="FV39" s="109">
        <f t="shared" si="210"/>
        <v>0.10000000000000005</v>
      </c>
      <c r="FW39" s="37">
        <f>132.58*0.1</f>
        <v>13.258000000000003</v>
      </c>
      <c r="FX39" s="2">
        <f>FW39*HZ11</f>
        <v>0.64089172000000016</v>
      </c>
      <c r="FY39" s="37">
        <f>132.58*0.1</f>
        <v>13.258000000000003</v>
      </c>
      <c r="FZ39" s="2">
        <f>FY39*HZ11</f>
        <v>0.64089172000000016</v>
      </c>
      <c r="GA39" s="37">
        <f>132.58*0.1</f>
        <v>13.258000000000003</v>
      </c>
      <c r="GB39" s="77">
        <f>GA39*HZ11</f>
        <v>0.64089172000000016</v>
      </c>
      <c r="GC39" s="68">
        <f>132.58*0.1</f>
        <v>13.258000000000003</v>
      </c>
      <c r="GD39" s="2">
        <f>GC39*IA11</f>
        <v>0.65050509580000004</v>
      </c>
      <c r="GE39" s="37">
        <f>132.58*0.1</f>
        <v>13.258000000000003</v>
      </c>
      <c r="GF39" s="2">
        <f>GE39*IA11</f>
        <v>0.65050509580000004</v>
      </c>
      <c r="GG39" s="37">
        <f>132.58*0.1</f>
        <v>13.258000000000003</v>
      </c>
      <c r="GH39" s="2">
        <f>GG39*IA11</f>
        <v>0.65050509580000004</v>
      </c>
      <c r="GI39" s="37">
        <f>132.58*0.1</f>
        <v>13.258000000000003</v>
      </c>
      <c r="GJ39" s="2">
        <f>GI39*IA11</f>
        <v>0.65050509580000004</v>
      </c>
      <c r="GK39" s="37">
        <f>132.58*0.1</f>
        <v>13.258000000000003</v>
      </c>
      <c r="GL39" s="2">
        <f>GK39*IA11</f>
        <v>0.65050509580000004</v>
      </c>
      <c r="GM39" s="37">
        <f>132.58*0.1</f>
        <v>13.258000000000003</v>
      </c>
      <c r="GN39" s="2">
        <f>GM39*IA11</f>
        <v>0.65050509580000004</v>
      </c>
      <c r="GO39" s="37">
        <f>132.58*0.1</f>
        <v>13.258000000000003</v>
      </c>
      <c r="GP39" s="2">
        <f>GO39*IA11</f>
        <v>0.65050509580000004</v>
      </c>
      <c r="GQ39" s="37">
        <f>132.58*0.1</f>
        <v>13.258000000000003</v>
      </c>
      <c r="GR39" s="2">
        <f>GQ39*IA11</f>
        <v>0.65050509580000004</v>
      </c>
      <c r="GS39" s="37">
        <f>132.58*0.1</f>
        <v>13.258000000000003</v>
      </c>
      <c r="GT39" s="2">
        <f>GS39*IA11</f>
        <v>0.65050509580000004</v>
      </c>
      <c r="GU39" s="2">
        <f>FV39*IA23</f>
        <v>7.6902000000000035</v>
      </c>
      <c r="GV39" s="109">
        <f t="shared" si="211"/>
        <v>2.5000000000000005E-2</v>
      </c>
      <c r="GW39" s="37">
        <f>132.58*0.1</f>
        <v>13.258000000000003</v>
      </c>
      <c r="GX39" s="2">
        <f>GW39*IA11</f>
        <v>0.65050509580000004</v>
      </c>
      <c r="GY39" s="37">
        <f>132.58*0.1</f>
        <v>13.258000000000003</v>
      </c>
      <c r="GZ39" s="2">
        <f>GY39*IA11</f>
        <v>0.65050509580000004</v>
      </c>
      <c r="HA39" s="37">
        <f>132.58*0.1</f>
        <v>13.258000000000003</v>
      </c>
      <c r="HB39" s="2">
        <f>HA39*IA11</f>
        <v>0.65050509580000004</v>
      </c>
      <c r="HC39" s="2">
        <v>0</v>
      </c>
      <c r="HD39" s="2">
        <f>HC39*IB11</f>
        <v>0</v>
      </c>
      <c r="HE39" s="2">
        <v>0</v>
      </c>
      <c r="HF39" s="2">
        <f>HE39*IB11</f>
        <v>0</v>
      </c>
      <c r="HG39" s="2">
        <v>0</v>
      </c>
      <c r="HH39" s="2">
        <f>HG39*IB11</f>
        <v>0</v>
      </c>
      <c r="HI39" s="2">
        <v>0</v>
      </c>
      <c r="HJ39" s="2">
        <f>HI39*IB11</f>
        <v>0</v>
      </c>
      <c r="HK39" s="2">
        <v>0</v>
      </c>
      <c r="HL39" s="2">
        <f>HK39*IB11</f>
        <v>0</v>
      </c>
      <c r="HM39" s="2">
        <f>GV39*IA23</f>
        <v>1.9225500000000004</v>
      </c>
      <c r="HN39" s="109">
        <f>SUM(GV39,FV39,EV39,DV39,CV39,BV39,AV39,V39,D39)</f>
        <v>1.6815696183436419</v>
      </c>
      <c r="HO39" s="60">
        <f>SUM(AE39,AG39,AI39,AK39,AM39,AO39,AQ39,AS39,AW39,AY39,BA39,BC39,BE39,BG39,BI39,BK39,BM39,BO39,BQ39,BS39,BW39,BY39,CA39,CC39,CE39,CG39,CI39,CK39,CM39,CO39,CQ39,CS39,CW39,CY39,DA39,DC39,DE39,DG39,DI39,DK39,DM39,DO39,DQ39,DS39,DW39,DY39,EA39,EC39,EE39,EG39,EI39,EK39,EM39,EO39,EQ39,ES39,EW39,EY39,FA39,FC39,FE39,FG39,FI39,FK39,FM39,FO39,FQ39,FS39,FW39,FY39,GA39,GC39,GE39,GG41,GG41,GG39,GI39,GK39,GM39,GO39,GQ39,GS39,GW39,GY39,HA39,HC39,HE39,HG39,HI39,HK39,AC39,AA39,Y39,W39,S39,Q39,O39,M39,K39,I39,G39,E39)</f>
        <v>2741.5999999999922</v>
      </c>
      <c r="HP39" s="61">
        <f>SUM(AF39,AH39,AJ39,AL39,AN39,AP39,AR39,AT39,AX39,AZ39,BB39,BD39,BF39,BH39,BJ39,BL39,BN39,BP39,BR39,BT39,BX39,BZ39,CB39,CD39,CF39,CH39,CJ39,CL39,CN39,CP39,CR39,CT39,CX39,CZ39,DB39,DD39,DF39,DH39,DJ39,DL39,DN39,DP39,DR39,DT39,DX39,DZ39,EB39,ED39,EF39,EH39,EJ39,EL39,EN39,EP39,ER39,ET39,EX39,EZ39,FB39,FD39,FF39,FH39,FJ39,FL39,FN39,FP39,FR39,FT39,FX39,FZ39,GB39,GD39,GF39,GH41,GH41,GH39,GJ39,GL39,GN39,GP39,GR39,GT39,GX39,GZ39,HB39,HD39,HF39,HH39,HJ39,HL39,AD39,AB39,Z39,X39,T39,R39,P39,N39,L39,J39,H39,F39)</f>
        <v>127.15127859909991</v>
      </c>
      <c r="HQ39" s="34">
        <f t="shared" si="212"/>
        <v>126.35216291295822</v>
      </c>
      <c r="HT39" s="40" t="s">
        <v>57</v>
      </c>
      <c r="HU39" s="41" t="s">
        <v>58</v>
      </c>
      <c r="HV39" s="42">
        <v>100</v>
      </c>
      <c r="HW39" s="42">
        <f>HV39*0.9</f>
        <v>90</v>
      </c>
      <c r="HX39" s="43">
        <v>180000</v>
      </c>
      <c r="HY39" s="42">
        <f t="shared" ref="HY39:HY56" si="249">HX39*0.9</f>
        <v>162000</v>
      </c>
    </row>
    <row r="40" spans="1:238" ht="15.75" thickBot="1">
      <c r="A40" s="19"/>
      <c r="B40" s="2" t="s">
        <v>119</v>
      </c>
      <c r="C40" s="2"/>
      <c r="D40" s="109">
        <f>SUM(E40,G40,I40,K40,M40,O40,Q40,S40)/132.58/12</f>
        <v>0</v>
      </c>
      <c r="E40" s="54"/>
      <c r="F40" s="1">
        <f>E40*HU13</f>
        <v>0</v>
      </c>
      <c r="G40" s="54"/>
      <c r="H40" s="1">
        <f>G40*HU13</f>
        <v>0</v>
      </c>
      <c r="I40" s="54"/>
      <c r="J40" s="1">
        <f>I40*HU13</f>
        <v>0</v>
      </c>
      <c r="K40" s="54">
        <v>0</v>
      </c>
      <c r="L40" s="1">
        <f>K40*HU13</f>
        <v>0</v>
      </c>
      <c r="M40" s="54">
        <v>0</v>
      </c>
      <c r="N40" s="1">
        <f>M40*HU13</f>
        <v>0</v>
      </c>
      <c r="O40" s="54">
        <v>0</v>
      </c>
      <c r="P40" s="1">
        <f>O40*HU13</f>
        <v>0</v>
      </c>
      <c r="Q40" s="54">
        <v>0</v>
      </c>
      <c r="R40" s="1">
        <f>Q40*HU13</f>
        <v>0</v>
      </c>
      <c r="S40" s="54">
        <v>0</v>
      </c>
      <c r="T40" s="1">
        <f>S40*HU13</f>
        <v>0</v>
      </c>
      <c r="U40" s="54">
        <f>HV24*D40</f>
        <v>0</v>
      </c>
      <c r="V40" s="109">
        <v>0.4</v>
      </c>
      <c r="W40" s="54">
        <v>0</v>
      </c>
      <c r="X40" s="1">
        <f>W40*HU13</f>
        <v>0</v>
      </c>
      <c r="Y40" s="54">
        <v>0</v>
      </c>
      <c r="Z40" s="1">
        <f>Y40*HU13</f>
        <v>0</v>
      </c>
      <c r="AA40" s="54"/>
      <c r="AB40" s="1">
        <f>AA40*HU13</f>
        <v>0</v>
      </c>
      <c r="AC40" s="54"/>
      <c r="AD40" s="1">
        <f>AC40*HU13</f>
        <v>0</v>
      </c>
      <c r="AE40" s="37">
        <v>0</v>
      </c>
      <c r="AF40" s="35">
        <f>AE40*HU13</f>
        <v>0</v>
      </c>
      <c r="AG40" s="2"/>
      <c r="AH40" s="73">
        <f>AG40*HU13</f>
        <v>0</v>
      </c>
      <c r="AI40" s="67"/>
      <c r="AJ40" s="35">
        <f>AI40*HU13</f>
        <v>0</v>
      </c>
      <c r="AK40" s="2"/>
      <c r="AL40" s="2">
        <f>AK40*HU13</f>
        <v>0</v>
      </c>
      <c r="AM40" s="2"/>
      <c r="AN40" s="2">
        <f>AM40*HU13</f>
        <v>0</v>
      </c>
      <c r="AO40" s="2"/>
      <c r="AP40" s="2">
        <f>AO40*HU13</f>
        <v>0</v>
      </c>
      <c r="AQ40" s="2"/>
      <c r="AR40" s="2">
        <f>AQ40*HU13</f>
        <v>0</v>
      </c>
      <c r="AS40" s="2"/>
      <c r="AT40" s="2">
        <f>AS40*HU13</f>
        <v>0</v>
      </c>
      <c r="AU40" s="2">
        <f>V40*HW24</f>
        <v>23.487200000000001</v>
      </c>
      <c r="AV40" s="109">
        <v>0.8</v>
      </c>
      <c r="AW40" s="2"/>
      <c r="AX40" s="2">
        <f>AW40*HU13</f>
        <v>0</v>
      </c>
      <c r="AY40" s="2"/>
      <c r="AZ40" s="2">
        <f>AY40*HU13</f>
        <v>0</v>
      </c>
      <c r="BA40" s="2"/>
      <c r="BB40" s="2">
        <f>BA40*HU13</f>
        <v>0</v>
      </c>
      <c r="BC40" s="2"/>
      <c r="BD40" s="2">
        <f>BC40*HV13</f>
        <v>0</v>
      </c>
      <c r="BE40" s="2"/>
      <c r="BF40" s="2">
        <f>BE40*HV13</f>
        <v>0</v>
      </c>
      <c r="BG40" s="2"/>
      <c r="BH40" s="2">
        <f>BG40*HV13</f>
        <v>0</v>
      </c>
      <c r="BI40" s="67"/>
      <c r="BJ40" s="2">
        <f>BI40*HV13</f>
        <v>0</v>
      </c>
      <c r="BK40" s="2"/>
      <c r="BL40" s="2">
        <f>BK40*HV13</f>
        <v>0</v>
      </c>
      <c r="BM40" s="2"/>
      <c r="BN40" s="2">
        <f>BM40*HV13</f>
        <v>0</v>
      </c>
      <c r="BO40" s="2"/>
      <c r="BP40" s="2">
        <f>BO40*HV13</f>
        <v>0</v>
      </c>
      <c r="BQ40" s="2"/>
      <c r="BR40" s="2">
        <f>BQ40*HV13</f>
        <v>0</v>
      </c>
      <c r="BS40" s="2"/>
      <c r="BT40" s="2">
        <f>BS40*HV13</f>
        <v>0</v>
      </c>
      <c r="BU40" s="2">
        <f>AV40*HX24</f>
        <v>47.679200000000002</v>
      </c>
      <c r="BV40" s="109">
        <v>0.8</v>
      </c>
      <c r="BW40" s="2"/>
      <c r="BX40" s="2">
        <f>BW40*HV13</f>
        <v>0</v>
      </c>
      <c r="BY40" s="2"/>
      <c r="BZ40" s="2">
        <f>BY40*HV13</f>
        <v>0</v>
      </c>
      <c r="CA40" s="2"/>
      <c r="CB40" s="2">
        <f>CA40*HV13</f>
        <v>0</v>
      </c>
      <c r="CC40" s="2"/>
      <c r="CD40" s="2">
        <f>CC40*HW13</f>
        <v>0</v>
      </c>
      <c r="CE40" s="2"/>
      <c r="CF40" s="2">
        <f>CE40*HW13</f>
        <v>0</v>
      </c>
      <c r="CG40" s="2"/>
      <c r="CH40" s="2">
        <f>CG40*HW13</f>
        <v>0</v>
      </c>
      <c r="CI40" s="2"/>
      <c r="CJ40" s="2">
        <f>CI40*HW13</f>
        <v>0</v>
      </c>
      <c r="CK40" s="2"/>
      <c r="CL40" s="2">
        <f>CK40*HW13</f>
        <v>0</v>
      </c>
      <c r="CM40" s="2"/>
      <c r="CN40" s="2">
        <f>CM40*HW13</f>
        <v>0</v>
      </c>
      <c r="CO40" s="2"/>
      <c r="CP40" s="2">
        <f>CO40*HW13</f>
        <v>0</v>
      </c>
      <c r="CQ40" s="2"/>
      <c r="CR40" s="2">
        <f>CQ40*HW13</f>
        <v>0</v>
      </c>
      <c r="CS40" s="2"/>
      <c r="CT40" s="2">
        <f>CS40*HW13</f>
        <v>0</v>
      </c>
      <c r="CU40" s="2">
        <f>BV40*HY24</f>
        <v>48.394400000000005</v>
      </c>
      <c r="CV40" s="109">
        <v>0.8</v>
      </c>
      <c r="CW40" s="2"/>
      <c r="CX40" s="2">
        <f>CW40*HW13</f>
        <v>0</v>
      </c>
      <c r="CY40" s="2"/>
      <c r="CZ40" s="77">
        <f>CY40*HW13</f>
        <v>0</v>
      </c>
      <c r="DA40" s="67"/>
      <c r="DB40" s="2">
        <f>DA40*HW13</f>
        <v>0</v>
      </c>
      <c r="DC40" s="2"/>
      <c r="DD40" s="2">
        <f>DC40*HX13</f>
        <v>0</v>
      </c>
      <c r="DE40" s="2"/>
      <c r="DF40" s="2">
        <f>DE40*HX13</f>
        <v>0</v>
      </c>
      <c r="DG40" s="2"/>
      <c r="DH40" s="2">
        <f>DG40*HX13</f>
        <v>0</v>
      </c>
      <c r="DI40" s="2"/>
      <c r="DJ40" s="2">
        <f>DI40*HX13</f>
        <v>0</v>
      </c>
      <c r="DK40" s="2"/>
      <c r="DL40" s="2">
        <f>DK40*HX13</f>
        <v>0</v>
      </c>
      <c r="DM40" s="2"/>
      <c r="DN40" s="2">
        <f>DM40*HX13</f>
        <v>0</v>
      </c>
      <c r="DO40" s="2"/>
      <c r="DP40" s="2">
        <f>DO40*HX13</f>
        <v>0</v>
      </c>
      <c r="DQ40" s="2"/>
      <c r="DR40" s="2">
        <f>DQ40*HX13</f>
        <v>0</v>
      </c>
      <c r="DS40" s="2"/>
      <c r="DT40" s="2">
        <f>DS40*HX13</f>
        <v>0</v>
      </c>
      <c r="DU40" s="2">
        <f>CV40*HZ24</f>
        <v>49.120000000000005</v>
      </c>
      <c r="DV40" s="109">
        <v>0.8</v>
      </c>
      <c r="DW40" s="2"/>
      <c r="DX40" s="2">
        <f>DW40*HX13</f>
        <v>0</v>
      </c>
      <c r="DY40" s="2"/>
      <c r="DZ40" s="2">
        <f>DY40*HX13</f>
        <v>0</v>
      </c>
      <c r="EA40" s="37">
        <f>132.58*0.25</f>
        <v>33.145000000000003</v>
      </c>
      <c r="EB40" s="2">
        <f>EA40*HX13</f>
        <v>0.99103550000000007</v>
      </c>
      <c r="EC40" s="37">
        <f>132.58*0.25</f>
        <v>33.145000000000003</v>
      </c>
      <c r="ED40" s="2">
        <f>EC40*HY13</f>
        <v>1.0059507500000002</v>
      </c>
      <c r="EE40" s="37">
        <f>132.58*0.25</f>
        <v>33.145000000000003</v>
      </c>
      <c r="EF40" s="2">
        <f>EE40*HY13</f>
        <v>1.0059507500000002</v>
      </c>
      <c r="EG40" s="37">
        <f>132.58*0.25</f>
        <v>33.145000000000003</v>
      </c>
      <c r="EH40" s="2">
        <f>EG40*HY13</f>
        <v>1.0059507500000002</v>
      </c>
      <c r="EI40" s="37">
        <f>132.58*0.25</f>
        <v>33.145000000000003</v>
      </c>
      <c r="EJ40" s="2">
        <f>EI40*HY13</f>
        <v>1.0059507500000002</v>
      </c>
      <c r="EK40" s="37">
        <f>132.58*0.25</f>
        <v>33.145000000000003</v>
      </c>
      <c r="EL40" s="2">
        <f>EK40*HY13</f>
        <v>1.0059507500000002</v>
      </c>
      <c r="EM40" s="37">
        <f>132.58*0.25</f>
        <v>33.145000000000003</v>
      </c>
      <c r="EN40" s="2">
        <f>EM40*HY13</f>
        <v>1.0059507500000002</v>
      </c>
      <c r="EO40" s="37">
        <f>132.58*0.25</f>
        <v>33.145000000000003</v>
      </c>
      <c r="EP40" s="2">
        <f>EO40*HY13</f>
        <v>1.0059507500000002</v>
      </c>
      <c r="EQ40" s="37">
        <f>132.58*0.25</f>
        <v>33.145000000000003</v>
      </c>
      <c r="ER40" s="2">
        <f>EQ40*HY13</f>
        <v>1.0059507500000002</v>
      </c>
      <c r="ES40" s="37">
        <f>132.58*0.25</f>
        <v>33.145000000000003</v>
      </c>
      <c r="ET40" s="2">
        <f>ES40*HY13</f>
        <v>1.0059507500000002</v>
      </c>
      <c r="EU40" s="2">
        <f>DV40*IA24</f>
        <v>49.8568</v>
      </c>
      <c r="EV40" s="109">
        <v>0.8</v>
      </c>
      <c r="EW40" s="37">
        <f>132.58*0.25</f>
        <v>33.145000000000003</v>
      </c>
      <c r="EX40" s="2">
        <f>EW40*HY13</f>
        <v>1.0059507500000002</v>
      </c>
      <c r="EY40" s="37">
        <f>132.58*0.25</f>
        <v>33.145000000000003</v>
      </c>
      <c r="EZ40" s="2">
        <f>EY40*HY13</f>
        <v>1.0059507500000002</v>
      </c>
      <c r="FA40" s="37">
        <f>132.58*0.25</f>
        <v>33.145000000000003</v>
      </c>
      <c r="FB40" s="2">
        <f>FA40*HY13</f>
        <v>1.0059507500000002</v>
      </c>
      <c r="FC40" s="37">
        <f>132.58*0.5</f>
        <v>66.290000000000006</v>
      </c>
      <c r="FD40" s="2">
        <f>FC40*HZ13</f>
        <v>2.0423949000000001</v>
      </c>
      <c r="FE40" s="37">
        <f>132.58*0.5</f>
        <v>66.290000000000006</v>
      </c>
      <c r="FF40" s="2">
        <f>FE40*HZ13</f>
        <v>2.0423949000000001</v>
      </c>
      <c r="FG40" s="37">
        <f>132.58*0.5</f>
        <v>66.290000000000006</v>
      </c>
      <c r="FH40" s="2">
        <f>FG40*HZ13</f>
        <v>2.0423949000000001</v>
      </c>
      <c r="FI40" s="37">
        <f>132.58*0.5</f>
        <v>66.290000000000006</v>
      </c>
      <c r="FJ40" s="2">
        <f>FI40*HZ13</f>
        <v>2.0423949000000001</v>
      </c>
      <c r="FK40" s="37">
        <f>132.58*0.5</f>
        <v>66.290000000000006</v>
      </c>
      <c r="FL40" s="2">
        <f>FK40*HZ13</f>
        <v>2.0423949000000001</v>
      </c>
      <c r="FM40" s="37">
        <f>132.58*0.5</f>
        <v>66.290000000000006</v>
      </c>
      <c r="FN40" s="2">
        <f>FM40*HZ13</f>
        <v>2.0423949000000001</v>
      </c>
      <c r="FO40" s="37">
        <f>132.58*0.5</f>
        <v>66.290000000000006</v>
      </c>
      <c r="FP40" s="2">
        <f>FO40*HZ13</f>
        <v>2.0423949000000001</v>
      </c>
      <c r="FQ40" s="37">
        <f>132.58*0.5</f>
        <v>66.290000000000006</v>
      </c>
      <c r="FR40" s="2">
        <f>FQ40*HZ13</f>
        <v>2.0423949000000001</v>
      </c>
      <c r="FS40" s="37">
        <f>132.58*0.5</f>
        <v>66.290000000000006</v>
      </c>
      <c r="FT40" s="2">
        <f>FS40*HZ13</f>
        <v>2.0423949000000001</v>
      </c>
      <c r="FU40" s="2">
        <f>EV40*IA24</f>
        <v>49.8568</v>
      </c>
      <c r="FV40" s="109">
        <v>0.8</v>
      </c>
      <c r="FW40" s="37">
        <f>132.58*0.5</f>
        <v>66.290000000000006</v>
      </c>
      <c r="FX40" s="2">
        <f>FW40*HZ13</f>
        <v>2.0423949000000001</v>
      </c>
      <c r="FY40" s="37">
        <f>132.58*0.5</f>
        <v>66.290000000000006</v>
      </c>
      <c r="FZ40" s="2">
        <f>FY40*HZ13</f>
        <v>2.0423949000000001</v>
      </c>
      <c r="GA40" s="37">
        <f>132.58*0.5</f>
        <v>66.290000000000006</v>
      </c>
      <c r="GB40" s="77">
        <f>GA40*HZ13</f>
        <v>2.0423949000000001</v>
      </c>
      <c r="GC40" s="68">
        <f>132.58</f>
        <v>132.58000000000001</v>
      </c>
      <c r="GD40" s="2">
        <f>GC40*IA13</f>
        <v>4.1460616469999989</v>
      </c>
      <c r="GE40" s="37">
        <f>132.58</f>
        <v>132.58000000000001</v>
      </c>
      <c r="GF40" s="2">
        <f>GE40*IA13</f>
        <v>4.1460616469999989</v>
      </c>
      <c r="GG40" s="37">
        <f>132.58</f>
        <v>132.58000000000001</v>
      </c>
      <c r="GH40" s="2">
        <f>GG40*IA13</f>
        <v>4.1460616469999989</v>
      </c>
      <c r="GI40" s="37">
        <f>132.58</f>
        <v>132.58000000000001</v>
      </c>
      <c r="GJ40" s="2">
        <f>GI40*IA13</f>
        <v>4.1460616469999989</v>
      </c>
      <c r="GK40" s="37">
        <f>132.58</f>
        <v>132.58000000000001</v>
      </c>
      <c r="GL40" s="2">
        <f>GK40*IA13</f>
        <v>4.1460616469999989</v>
      </c>
      <c r="GM40" s="37">
        <f>132.58</f>
        <v>132.58000000000001</v>
      </c>
      <c r="GN40" s="2">
        <f>GM40*IA13</f>
        <v>4.1460616469999989</v>
      </c>
      <c r="GO40" s="37">
        <f>132.58</f>
        <v>132.58000000000001</v>
      </c>
      <c r="GP40" s="2">
        <f>GO40*IA13</f>
        <v>4.1460616469999989</v>
      </c>
      <c r="GQ40" s="37">
        <f>132.58</f>
        <v>132.58000000000001</v>
      </c>
      <c r="GR40" s="2">
        <f>GQ40*IA13</f>
        <v>4.1460616469999989</v>
      </c>
      <c r="GS40" s="37">
        <f>132.58</f>
        <v>132.58000000000001</v>
      </c>
      <c r="GT40" s="2">
        <f>GS40*IA13</f>
        <v>4.1460616469999989</v>
      </c>
      <c r="GU40" s="2">
        <f>FV40*IA24</f>
        <v>49.8568</v>
      </c>
      <c r="GV40" s="109">
        <v>0.8</v>
      </c>
      <c r="GW40" s="37">
        <f>132.58</f>
        <v>132.58000000000001</v>
      </c>
      <c r="GX40" s="2">
        <f>GW40*IA13</f>
        <v>4.1460616469999989</v>
      </c>
      <c r="GY40" s="37">
        <f>132.58</f>
        <v>132.58000000000001</v>
      </c>
      <c r="GZ40" s="2">
        <f>GY40*IA13</f>
        <v>4.1460616469999989</v>
      </c>
      <c r="HA40" s="37">
        <f>132.58</f>
        <v>132.58000000000001</v>
      </c>
      <c r="HB40" s="2">
        <f>HA40*IA13</f>
        <v>4.1460616469999989</v>
      </c>
      <c r="HC40" s="2"/>
      <c r="HD40" s="2">
        <f>HC40*IB13</f>
        <v>0</v>
      </c>
      <c r="HE40" s="2"/>
      <c r="HF40" s="2">
        <f>HE40*IB13</f>
        <v>0</v>
      </c>
      <c r="HG40" s="2"/>
      <c r="HH40" s="2">
        <f>HG40*IB13</f>
        <v>0</v>
      </c>
      <c r="HI40" s="2"/>
      <c r="HJ40" s="2">
        <f>HI40*IB13</f>
        <v>0</v>
      </c>
      <c r="HK40" s="2"/>
      <c r="HL40" s="2">
        <f>HK40*IB13</f>
        <v>0</v>
      </c>
      <c r="HM40" s="2">
        <f>GV40*IA24</f>
        <v>49.8568</v>
      </c>
      <c r="HN40" s="109">
        <f>SUM(GV40,FV40,EV40,DV40,CV40,BV40,AV40,V40,D40)</f>
        <v>6</v>
      </c>
      <c r="HO40" s="60">
        <f>SUM(AE40,AG40,AI40,AK40,AM40,AO40,AQ40,AS40,AW40,AY40,BA40,BC40,BE40,BG40,BI40,BK40,BM40,BO40,BQ40,BS40,BW40,BY40,CA40,CC40,CE40,CG40,CI40,CK40,CM40,CO40,CQ40,CS40,CW40,CY40,DA40,DC40,DE40,DG40,DI40,DK40,DM40,DO40,DQ40,DS40,DW40,DY40,EA40,EC40,EE40,EG40,EI40,EK40,EM40,EO40,EQ40,ES40,EW40,EY40,FA40,FC40,FE40,FG40,FI40,FK40,FM40,FO40,FQ40,FS40,FW40,FY40,GA40,GC40,GE40,GG44,GG44,GG40,GI40,GK40,GM40,GO40,GQ40,GS40,GW40,GY40,HA40,HC40,HE40,HG40,HI40,HK40,AC40,AA40,Y40,W40,S40,Q40,O40,M40,K40,I40,G40,E40)</f>
        <v>3273.8069999999989</v>
      </c>
      <c r="HP40" s="61">
        <f>SUM(AF40,AH40,AJ40,AL40,AN40,AP40,AR40,AT40,AX40,AZ40,BB40,BD40,BF40,BH40,BJ40,BL40,BN40,BP40,BR40,BT40,BX40,BZ40,CB40,CD40,CF40,CH40,CJ40,CL40,CN40,CP40,CR40,CT40,CX40,CZ40,DB40,DD40,DF40,DH40,DJ40,DL40,DN40,DP40,DR40,DT40,DX40,DZ40,EB40,ED40,EF40,EH40,EJ40,EL40,EN40,EP40,ER40,ET40,EX40,EZ40,FB40,FD40,FF40,FH40,FJ40,FL40,FN40,FP40,FR40,FT40,FX40,FZ40,GB40,GD40,GF40,GH44,GH44,GH40,GJ40,GL40,GN40,GP40,GR40,GT40,GX40,GZ40,HB40,HD40,HF40,HH40,HJ40,HL40,AD40,AB40,Z40,X40,T40,R40,P40,N40,L40,J40,H40,F40)</f>
        <v>103.36751453489997</v>
      </c>
      <c r="HQ40" s="34">
        <f t="shared" si="212"/>
        <v>368.10799999999995</v>
      </c>
      <c r="HT40" s="40" t="s">
        <v>59</v>
      </c>
      <c r="HU40" s="41" t="s">
        <v>60</v>
      </c>
      <c r="HV40" s="42">
        <v>100</v>
      </c>
      <c r="HW40" s="42">
        <f t="shared" ref="HW40:HW56" si="250">HV40*0.9</f>
        <v>90</v>
      </c>
      <c r="HX40" s="43">
        <v>180000</v>
      </c>
      <c r="HY40" s="42">
        <f t="shared" si="249"/>
        <v>162000</v>
      </c>
    </row>
    <row r="41" spans="1:238" s="23" customFormat="1" ht="14.25" customHeight="1" thickBot="1">
      <c r="A41" s="30"/>
      <c r="B41" s="31" t="s">
        <v>46</v>
      </c>
      <c r="C41" s="31">
        <v>305</v>
      </c>
      <c r="D41" s="109"/>
      <c r="E41" s="53">
        <f>SUM(E42)</f>
        <v>0</v>
      </c>
      <c r="F41" s="53">
        <f t="shared" ref="F41:AD41" si="251">SUM(F42)</f>
        <v>0</v>
      </c>
      <c r="G41" s="53">
        <f t="shared" si="251"/>
        <v>0</v>
      </c>
      <c r="H41" s="53">
        <f t="shared" si="251"/>
        <v>0</v>
      </c>
      <c r="I41" s="53">
        <f t="shared" si="251"/>
        <v>0</v>
      </c>
      <c r="J41" s="53">
        <f t="shared" si="251"/>
        <v>0</v>
      </c>
      <c r="K41" s="53">
        <f t="shared" si="251"/>
        <v>0</v>
      </c>
      <c r="L41" s="53">
        <f t="shared" si="251"/>
        <v>0</v>
      </c>
      <c r="M41" s="53">
        <f t="shared" si="251"/>
        <v>0</v>
      </c>
      <c r="N41" s="53">
        <f t="shared" si="251"/>
        <v>0</v>
      </c>
      <c r="O41" s="53">
        <f t="shared" si="251"/>
        <v>0</v>
      </c>
      <c r="P41" s="53">
        <f t="shared" si="251"/>
        <v>0</v>
      </c>
      <c r="Q41" s="53">
        <f t="shared" si="251"/>
        <v>0</v>
      </c>
      <c r="R41" s="53">
        <f t="shared" si="251"/>
        <v>0</v>
      </c>
      <c r="S41" s="53">
        <f t="shared" si="251"/>
        <v>0</v>
      </c>
      <c r="T41" s="53">
        <f t="shared" si="251"/>
        <v>0</v>
      </c>
      <c r="U41" s="53"/>
      <c r="V41" s="109"/>
      <c r="W41" s="53">
        <f t="shared" si="251"/>
        <v>2</v>
      </c>
      <c r="X41" s="53">
        <f t="shared" si="251"/>
        <v>7.2719999999999993E-2</v>
      </c>
      <c r="Y41" s="53">
        <f t="shared" si="251"/>
        <v>2</v>
      </c>
      <c r="Z41" s="53">
        <f t="shared" si="251"/>
        <v>7.2719999999999993E-2</v>
      </c>
      <c r="AA41" s="53">
        <f t="shared" si="251"/>
        <v>2</v>
      </c>
      <c r="AB41" s="53">
        <f t="shared" si="251"/>
        <v>7.2719999999999993E-2</v>
      </c>
      <c r="AC41" s="53">
        <f t="shared" si="251"/>
        <v>2</v>
      </c>
      <c r="AD41" s="53">
        <f t="shared" si="251"/>
        <v>7.2719999999999993E-2</v>
      </c>
      <c r="AE41" s="36">
        <f>SUM(AE42)</f>
        <v>2</v>
      </c>
      <c r="AF41" s="34">
        <f t="shared" ref="AF41:CW41" si="252">SUM(AF42)</f>
        <v>7.2719999999999993E-2</v>
      </c>
      <c r="AG41" s="31">
        <f t="shared" si="252"/>
        <v>2</v>
      </c>
      <c r="AH41" s="72">
        <f t="shared" si="252"/>
        <v>7.2719999999999993E-2</v>
      </c>
      <c r="AI41" s="66">
        <f t="shared" si="252"/>
        <v>2</v>
      </c>
      <c r="AJ41" s="34">
        <f t="shared" si="252"/>
        <v>7.2719999999999993E-2</v>
      </c>
      <c r="AK41" s="31">
        <f t="shared" si="252"/>
        <v>2</v>
      </c>
      <c r="AL41" s="31">
        <f t="shared" si="252"/>
        <v>7.2719999999999993E-2</v>
      </c>
      <c r="AM41" s="31">
        <f t="shared" si="252"/>
        <v>13.258000000000003</v>
      </c>
      <c r="AN41" s="31">
        <f t="shared" si="252"/>
        <v>0.48206088000000002</v>
      </c>
      <c r="AO41" s="31">
        <f t="shared" si="252"/>
        <v>13.258000000000003</v>
      </c>
      <c r="AP41" s="31">
        <f t="shared" si="252"/>
        <v>0.48206088000000002</v>
      </c>
      <c r="AQ41" s="31">
        <f t="shared" si="252"/>
        <v>13.258000000000003</v>
      </c>
      <c r="AR41" s="31">
        <f t="shared" si="252"/>
        <v>0.48206088000000002</v>
      </c>
      <c r="AS41" s="31">
        <f t="shared" si="252"/>
        <v>13.258000000000003</v>
      </c>
      <c r="AT41" s="31">
        <f t="shared" si="252"/>
        <v>0.48206088000000002</v>
      </c>
      <c r="AU41" s="31"/>
      <c r="AV41" s="109"/>
      <c r="AW41" s="31">
        <f t="shared" si="252"/>
        <v>13.258000000000003</v>
      </c>
      <c r="AX41" s="31">
        <f t="shared" si="252"/>
        <v>0.48206088000000002</v>
      </c>
      <c r="AY41" s="31">
        <f t="shared" si="252"/>
        <v>13.258000000000003</v>
      </c>
      <c r="AZ41" s="31">
        <f t="shared" si="252"/>
        <v>0.48206088000000002</v>
      </c>
      <c r="BA41" s="31">
        <f t="shared" si="252"/>
        <v>13.258000000000003</v>
      </c>
      <c r="BB41" s="31">
        <f t="shared" si="252"/>
        <v>0.48206088000000002</v>
      </c>
      <c r="BC41" s="31">
        <f t="shared" si="252"/>
        <v>13.258000000000003</v>
      </c>
      <c r="BD41" s="31">
        <f t="shared" si="252"/>
        <v>0.4893527800000001</v>
      </c>
      <c r="BE41" s="31">
        <f t="shared" si="252"/>
        <v>13.258000000000003</v>
      </c>
      <c r="BF41" s="31">
        <f t="shared" si="252"/>
        <v>0.4893527800000001</v>
      </c>
      <c r="BG41" s="31">
        <f t="shared" si="252"/>
        <v>13.258000000000003</v>
      </c>
      <c r="BH41" s="31">
        <f t="shared" si="252"/>
        <v>0.4893527800000001</v>
      </c>
      <c r="BI41" s="66">
        <f t="shared" si="252"/>
        <v>13.258000000000003</v>
      </c>
      <c r="BJ41" s="31">
        <f t="shared" si="252"/>
        <v>0.4893527800000001</v>
      </c>
      <c r="BK41" s="31">
        <f t="shared" si="252"/>
        <v>13.258000000000003</v>
      </c>
      <c r="BL41" s="31">
        <f t="shared" si="252"/>
        <v>0.4893527800000001</v>
      </c>
      <c r="BM41" s="31">
        <f t="shared" si="252"/>
        <v>13.258000000000003</v>
      </c>
      <c r="BN41" s="31">
        <f t="shared" si="252"/>
        <v>0.4893527800000001</v>
      </c>
      <c r="BO41" s="31">
        <f t="shared" si="252"/>
        <v>13.258000000000003</v>
      </c>
      <c r="BP41" s="31">
        <f t="shared" si="252"/>
        <v>0.4893527800000001</v>
      </c>
      <c r="BQ41" s="31">
        <f t="shared" si="252"/>
        <v>13.258000000000003</v>
      </c>
      <c r="BR41" s="31">
        <f t="shared" si="252"/>
        <v>0.4893527800000001</v>
      </c>
      <c r="BS41" s="31">
        <f t="shared" si="252"/>
        <v>13.258000000000003</v>
      </c>
      <c r="BT41" s="31">
        <f t="shared" si="252"/>
        <v>0.4893527800000001</v>
      </c>
      <c r="BU41" s="31"/>
      <c r="BV41" s="109"/>
      <c r="BW41" s="31">
        <f t="shared" si="252"/>
        <v>13.258000000000003</v>
      </c>
      <c r="BX41" s="31">
        <f t="shared" si="252"/>
        <v>0.4893527800000001</v>
      </c>
      <c r="BY41" s="31">
        <f t="shared" si="252"/>
        <v>13.258000000000003</v>
      </c>
      <c r="BZ41" s="31">
        <f t="shared" si="252"/>
        <v>0.4893527800000001</v>
      </c>
      <c r="CA41" s="31">
        <f t="shared" si="252"/>
        <v>13.258000000000003</v>
      </c>
      <c r="CB41" s="31">
        <f t="shared" si="252"/>
        <v>0.4893527800000001</v>
      </c>
      <c r="CC41" s="31">
        <f t="shared" si="252"/>
        <v>13.258000000000003</v>
      </c>
      <c r="CD41" s="31">
        <f t="shared" si="252"/>
        <v>0.49664468000000012</v>
      </c>
      <c r="CE41" s="31">
        <f t="shared" si="252"/>
        <v>13.258000000000003</v>
      </c>
      <c r="CF41" s="31">
        <f t="shared" si="252"/>
        <v>0.49664468000000012</v>
      </c>
      <c r="CG41" s="31">
        <f t="shared" si="252"/>
        <v>13.258000000000003</v>
      </c>
      <c r="CH41" s="31">
        <f t="shared" si="252"/>
        <v>0.49664468000000012</v>
      </c>
      <c r="CI41" s="31">
        <f t="shared" si="252"/>
        <v>13.258000000000003</v>
      </c>
      <c r="CJ41" s="31">
        <f t="shared" si="252"/>
        <v>0.49664468000000012</v>
      </c>
      <c r="CK41" s="31">
        <f t="shared" si="252"/>
        <v>13.258000000000003</v>
      </c>
      <c r="CL41" s="31">
        <f t="shared" si="252"/>
        <v>0.49664468000000012</v>
      </c>
      <c r="CM41" s="31">
        <f t="shared" si="252"/>
        <v>13.258000000000003</v>
      </c>
      <c r="CN41" s="31">
        <f t="shared" si="252"/>
        <v>0.49664468000000012</v>
      </c>
      <c r="CO41" s="31">
        <f t="shared" si="252"/>
        <v>13.258000000000003</v>
      </c>
      <c r="CP41" s="31">
        <f t="shared" si="252"/>
        <v>0.49664468000000012</v>
      </c>
      <c r="CQ41" s="31">
        <f t="shared" si="252"/>
        <v>13.258000000000003</v>
      </c>
      <c r="CR41" s="31">
        <f t="shared" si="252"/>
        <v>0.49664468000000012</v>
      </c>
      <c r="CS41" s="31">
        <f t="shared" si="252"/>
        <v>13.258000000000003</v>
      </c>
      <c r="CT41" s="31">
        <f t="shared" si="252"/>
        <v>0.49664468000000012</v>
      </c>
      <c r="CU41" s="31"/>
      <c r="CV41" s="109"/>
      <c r="CW41" s="31">
        <f t="shared" si="252"/>
        <v>13.258000000000003</v>
      </c>
      <c r="CX41" s="31">
        <f t="shared" ref="CX41:FM41" si="253">SUM(CX42)</f>
        <v>0.49664468000000012</v>
      </c>
      <c r="CY41" s="31">
        <f t="shared" si="253"/>
        <v>66.290000000000006</v>
      </c>
      <c r="CZ41" s="74">
        <f t="shared" si="253"/>
        <v>2.4832234000000004</v>
      </c>
      <c r="DA41" s="66">
        <f t="shared" si="253"/>
        <v>132.58000000000001</v>
      </c>
      <c r="DB41" s="31">
        <f t="shared" si="253"/>
        <v>4.9664468000000008</v>
      </c>
      <c r="DC41" s="31">
        <f t="shared" si="253"/>
        <v>132.58000000000001</v>
      </c>
      <c r="DD41" s="31">
        <f t="shared" si="253"/>
        <v>5.0406916000000015</v>
      </c>
      <c r="DE41" s="31">
        <f t="shared" si="253"/>
        <v>132.58000000000001</v>
      </c>
      <c r="DF41" s="31">
        <f t="shared" si="253"/>
        <v>5.0406916000000015</v>
      </c>
      <c r="DG41" s="31">
        <f t="shared" si="253"/>
        <v>132.58000000000001</v>
      </c>
      <c r="DH41" s="31">
        <f t="shared" si="253"/>
        <v>5.0406916000000015</v>
      </c>
      <c r="DI41" s="31">
        <f t="shared" si="253"/>
        <v>132.58000000000001</v>
      </c>
      <c r="DJ41" s="31">
        <f t="shared" si="253"/>
        <v>5.0406916000000015</v>
      </c>
      <c r="DK41" s="31">
        <f t="shared" si="253"/>
        <v>132.58000000000001</v>
      </c>
      <c r="DL41" s="31">
        <f t="shared" si="253"/>
        <v>5.0406916000000015</v>
      </c>
      <c r="DM41" s="31">
        <f t="shared" si="253"/>
        <v>132.58000000000001</v>
      </c>
      <c r="DN41" s="31">
        <f t="shared" si="253"/>
        <v>5.0406916000000015</v>
      </c>
      <c r="DO41" s="31">
        <f t="shared" si="253"/>
        <v>132.58000000000001</v>
      </c>
      <c r="DP41" s="31">
        <f t="shared" si="253"/>
        <v>5.0406916000000015</v>
      </c>
      <c r="DQ41" s="31">
        <f t="shared" si="253"/>
        <v>132.58000000000001</v>
      </c>
      <c r="DR41" s="31">
        <f t="shared" si="253"/>
        <v>5.0406916000000015</v>
      </c>
      <c r="DS41" s="31">
        <f t="shared" si="253"/>
        <v>132.58000000000001</v>
      </c>
      <c r="DT41" s="31">
        <f t="shared" si="253"/>
        <v>5.0406916000000015</v>
      </c>
      <c r="DU41" s="31"/>
      <c r="DV41" s="109"/>
      <c r="DW41" s="31">
        <f t="shared" si="253"/>
        <v>132.58000000000001</v>
      </c>
      <c r="DX41" s="31">
        <f t="shared" si="253"/>
        <v>5.0406916000000015</v>
      </c>
      <c r="DY41" s="31">
        <f t="shared" si="253"/>
        <v>132.58000000000001</v>
      </c>
      <c r="DZ41" s="31">
        <f t="shared" si="253"/>
        <v>5.0406916000000015</v>
      </c>
      <c r="EA41" s="31">
        <f t="shared" si="253"/>
        <v>132.58000000000001</v>
      </c>
      <c r="EB41" s="31">
        <f t="shared" si="253"/>
        <v>5.0406916000000015</v>
      </c>
      <c r="EC41" s="31">
        <f t="shared" si="253"/>
        <v>132.58000000000001</v>
      </c>
      <c r="ED41" s="31">
        <f t="shared" si="253"/>
        <v>5.1162622000000013</v>
      </c>
      <c r="EE41" s="31">
        <f t="shared" si="253"/>
        <v>132.58000000000001</v>
      </c>
      <c r="EF41" s="31">
        <f t="shared" si="253"/>
        <v>5.1162622000000013</v>
      </c>
      <c r="EG41" s="31">
        <f t="shared" si="253"/>
        <v>132.58000000000001</v>
      </c>
      <c r="EH41" s="31">
        <f t="shared" si="253"/>
        <v>5.1162622000000013</v>
      </c>
      <c r="EI41" s="31">
        <f t="shared" si="253"/>
        <v>132.58000000000001</v>
      </c>
      <c r="EJ41" s="31">
        <f t="shared" si="253"/>
        <v>5.1162622000000013</v>
      </c>
      <c r="EK41" s="31">
        <f t="shared" si="253"/>
        <v>132.58000000000001</v>
      </c>
      <c r="EL41" s="31">
        <f t="shared" si="253"/>
        <v>5.1162622000000013</v>
      </c>
      <c r="EM41" s="31">
        <f t="shared" si="253"/>
        <v>33.145000000000003</v>
      </c>
      <c r="EN41" s="31">
        <f t="shared" si="253"/>
        <v>1.2790655500000003</v>
      </c>
      <c r="EO41" s="31">
        <f t="shared" si="253"/>
        <v>33.145000000000003</v>
      </c>
      <c r="EP41" s="31">
        <f t="shared" si="253"/>
        <v>1.2790655500000003</v>
      </c>
      <c r="EQ41" s="31">
        <f t="shared" si="253"/>
        <v>33.145000000000003</v>
      </c>
      <c r="ER41" s="31">
        <f t="shared" si="253"/>
        <v>1.2790655500000003</v>
      </c>
      <c r="ES41" s="31">
        <f t="shared" si="253"/>
        <v>33.145000000000003</v>
      </c>
      <c r="ET41" s="31">
        <f t="shared" si="253"/>
        <v>1.2790655500000003</v>
      </c>
      <c r="EU41" s="31"/>
      <c r="EV41" s="109"/>
      <c r="EW41" s="31">
        <f t="shared" si="253"/>
        <v>33.145000000000003</v>
      </c>
      <c r="EX41" s="31">
        <f t="shared" si="253"/>
        <v>1.2790655500000003</v>
      </c>
      <c r="EY41" s="31">
        <f t="shared" si="253"/>
        <v>33.145000000000003</v>
      </c>
      <c r="EZ41" s="31">
        <f t="shared" si="253"/>
        <v>1.2790655500000003</v>
      </c>
      <c r="FA41" s="31">
        <f t="shared" si="253"/>
        <v>33.145000000000003</v>
      </c>
      <c r="FB41" s="31">
        <f t="shared" si="253"/>
        <v>1.2790655500000003</v>
      </c>
      <c r="FC41" s="31">
        <f t="shared" si="253"/>
        <v>33.145000000000003</v>
      </c>
      <c r="FD41" s="31">
        <f t="shared" si="253"/>
        <v>1.2982896500000003</v>
      </c>
      <c r="FE41" s="31">
        <f t="shared" si="253"/>
        <v>33.145000000000003</v>
      </c>
      <c r="FF41" s="31">
        <f t="shared" si="253"/>
        <v>1.2982896500000003</v>
      </c>
      <c r="FG41" s="31">
        <f t="shared" si="253"/>
        <v>33.145000000000003</v>
      </c>
      <c r="FH41" s="31">
        <f t="shared" si="253"/>
        <v>1.2982896500000003</v>
      </c>
      <c r="FI41" s="31">
        <f t="shared" si="253"/>
        <v>33.145000000000003</v>
      </c>
      <c r="FJ41" s="31">
        <f t="shared" si="253"/>
        <v>1.2982896500000003</v>
      </c>
      <c r="FK41" s="31">
        <f t="shared" si="253"/>
        <v>33.145000000000003</v>
      </c>
      <c r="FL41" s="31">
        <f t="shared" si="253"/>
        <v>1.2982896500000003</v>
      </c>
      <c r="FM41" s="31">
        <f t="shared" si="253"/>
        <v>33.145000000000003</v>
      </c>
      <c r="FN41" s="31">
        <f t="shared" ref="FN41:HL41" si="254">SUM(FN42)</f>
        <v>1.2982896500000003</v>
      </c>
      <c r="FO41" s="31">
        <f t="shared" si="254"/>
        <v>33.145000000000003</v>
      </c>
      <c r="FP41" s="31">
        <f t="shared" si="254"/>
        <v>1.2982896500000003</v>
      </c>
      <c r="FQ41" s="31">
        <f t="shared" si="254"/>
        <v>33.145000000000003</v>
      </c>
      <c r="FR41" s="31">
        <f t="shared" si="254"/>
        <v>1.2982896500000003</v>
      </c>
      <c r="FS41" s="31">
        <f t="shared" si="254"/>
        <v>33.145000000000003</v>
      </c>
      <c r="FT41" s="31">
        <f t="shared" si="254"/>
        <v>1.2982896500000003</v>
      </c>
      <c r="FU41" s="31"/>
      <c r="FV41" s="109"/>
      <c r="FW41" s="31">
        <f t="shared" si="254"/>
        <v>33.145000000000003</v>
      </c>
      <c r="FX41" s="31">
        <f t="shared" si="254"/>
        <v>1.2982896500000003</v>
      </c>
      <c r="FY41" s="31">
        <f t="shared" si="254"/>
        <v>33.145000000000003</v>
      </c>
      <c r="FZ41" s="31">
        <f t="shared" si="254"/>
        <v>1.2982896500000003</v>
      </c>
      <c r="GA41" s="31">
        <f t="shared" si="254"/>
        <v>33.145000000000003</v>
      </c>
      <c r="GB41" s="74">
        <f t="shared" si="254"/>
        <v>1.2982896500000003</v>
      </c>
      <c r="GC41" s="66">
        <f t="shared" si="254"/>
        <v>33.145000000000003</v>
      </c>
      <c r="GD41" s="31">
        <f t="shared" si="254"/>
        <v>1.3177639947500002</v>
      </c>
      <c r="GE41" s="31">
        <f t="shared" si="254"/>
        <v>33.145000000000003</v>
      </c>
      <c r="GF41" s="31">
        <f t="shared" si="254"/>
        <v>1.3177639947500002</v>
      </c>
      <c r="GG41" s="31">
        <f t="shared" si="254"/>
        <v>33.145000000000003</v>
      </c>
      <c r="GH41" s="31">
        <f t="shared" si="254"/>
        <v>1.3177639947500002</v>
      </c>
      <c r="GI41" s="31">
        <f t="shared" si="254"/>
        <v>33.145000000000003</v>
      </c>
      <c r="GJ41" s="31">
        <f t="shared" si="254"/>
        <v>1.3177639947500002</v>
      </c>
      <c r="GK41" s="31">
        <f t="shared" si="254"/>
        <v>0</v>
      </c>
      <c r="GL41" s="31">
        <f t="shared" si="254"/>
        <v>0</v>
      </c>
      <c r="GM41" s="31">
        <f t="shared" si="254"/>
        <v>0</v>
      </c>
      <c r="GN41" s="31">
        <f t="shared" si="254"/>
        <v>0</v>
      </c>
      <c r="GO41" s="31">
        <f t="shared" si="254"/>
        <v>0</v>
      </c>
      <c r="GP41" s="31">
        <f t="shared" si="254"/>
        <v>0</v>
      </c>
      <c r="GQ41" s="31">
        <f t="shared" si="254"/>
        <v>0</v>
      </c>
      <c r="GR41" s="31">
        <f t="shared" si="254"/>
        <v>0</v>
      </c>
      <c r="GS41" s="31">
        <f t="shared" si="254"/>
        <v>0</v>
      </c>
      <c r="GT41" s="31">
        <f t="shared" si="254"/>
        <v>0</v>
      </c>
      <c r="GU41" s="31"/>
      <c r="GV41" s="109"/>
      <c r="GW41" s="31">
        <f t="shared" si="254"/>
        <v>0</v>
      </c>
      <c r="GX41" s="31">
        <f t="shared" si="254"/>
        <v>0</v>
      </c>
      <c r="GY41" s="31">
        <f t="shared" si="254"/>
        <v>0</v>
      </c>
      <c r="GZ41" s="31">
        <f t="shared" si="254"/>
        <v>0</v>
      </c>
      <c r="HA41" s="31">
        <f t="shared" si="254"/>
        <v>0</v>
      </c>
      <c r="HB41" s="31">
        <f t="shared" si="254"/>
        <v>0</v>
      </c>
      <c r="HC41" s="31">
        <f t="shared" si="254"/>
        <v>0</v>
      </c>
      <c r="HD41" s="31">
        <f t="shared" si="254"/>
        <v>0</v>
      </c>
      <c r="HE41" s="31">
        <f t="shared" si="254"/>
        <v>0</v>
      </c>
      <c r="HF41" s="31">
        <f t="shared" si="254"/>
        <v>0</v>
      </c>
      <c r="HG41" s="31">
        <f t="shared" si="254"/>
        <v>0</v>
      </c>
      <c r="HH41" s="31">
        <f t="shared" si="254"/>
        <v>0</v>
      </c>
      <c r="HI41" s="31">
        <f t="shared" si="254"/>
        <v>0</v>
      </c>
      <c r="HJ41" s="31">
        <f t="shared" si="254"/>
        <v>0</v>
      </c>
      <c r="HK41" s="31">
        <f t="shared" si="254"/>
        <v>1</v>
      </c>
      <c r="HL41" s="31">
        <f t="shared" si="254"/>
        <v>4.0353913249999998E-2</v>
      </c>
      <c r="HM41" s="31"/>
      <c r="HN41" s="109"/>
      <c r="HO41" s="60">
        <f>SUM(E41,G41,I41,K41,M41,O41,Q41,S41,W41,Y41,AA41,AC41,AE41,AG41,AI41,AK41,AM41,AO41,AQ41,AS41,AW41,AY41,BA41,BC41,BE41,BG41,BI41,BK41,BM41,BO41,BQ41,BS41,BW41,BY41,CA41,CC41,CE41,CG41,CI41,CK41,CM41,CO41,CQ41,CS41,CW41,CY41,DA41,DC41,DE41,DG41,DI41,DK41,DM41,DO41,DQ41,DS41,DW41,DY41,EA41,EC41,EE41,EG41,EI41,EK41,EM41,EO41,EQ41,ES41,EW41,EY41,FA41,FC41,FE41,FG41,FI41,FK41,FM41,FO41,FQ41,FS41,FW41,FY41,GA41,GC41,GE41,GG41,GI41,GK41,GM41,GO41,GQ41,GS41,GW41,GY41,HA41,HC41,HE41,HG41,HI41,HK41)</f>
        <v>3616.5469999999987</v>
      </c>
      <c r="HP41" s="60">
        <f>SUM(F41,H41,J41,L41,N41,P41,R41,T41,X41,Z41,AB41,AD41,AF41,AH41,AJ41,AL41,AN41,AP41,AR41,AT41,AX41,AZ41,BB41,BD41,BF41,BH41,BJ41,BL41,BN41,BP41,BR41,BT41,BX41,BZ41,CB41,CD41,CF41,CH41,CJ41,CL41,CN41,CP41,CR41,CT41,CX41,CZ41,DB41,DD41,DF41,DH41,DJ41,DL41,DN41,DP41,DR41,DT41,DX41,DZ41,EB41,ED41,EF41,EH41,EJ41,EL41,EN41,EP41,ER41,ET41,EX41,EZ41,FB41,FD41,FF41,FH41,FJ41,FL41,FN41,FP41,FR41,FT41,FX41,FZ41,GB41,GD41,GF41,GH41,GJ41,GL41,GN41,GP41,GR41,GT41,GX41,GZ41,HB41,HD41,HF41,HH41,HJ41,HL41)</f>
        <v>138.15849126224998</v>
      </c>
      <c r="HQ41" s="34">
        <f>SUM(HQ42:HQ43)</f>
        <v>209.07121753092471</v>
      </c>
      <c r="HT41" s="40" t="s">
        <v>61</v>
      </c>
      <c r="HU41" s="41" t="s">
        <v>62</v>
      </c>
      <c r="HV41" s="42">
        <v>77</v>
      </c>
      <c r="HW41" s="42">
        <f t="shared" si="250"/>
        <v>69.3</v>
      </c>
      <c r="HX41" s="43">
        <v>138600</v>
      </c>
      <c r="HY41" s="42">
        <f t="shared" si="249"/>
        <v>124740</v>
      </c>
    </row>
    <row r="42" spans="1:238" ht="14.25" customHeight="1" thickBot="1">
      <c r="A42" s="19"/>
      <c r="B42" s="2" t="s">
        <v>117</v>
      </c>
      <c r="C42" s="2"/>
      <c r="D42" s="109">
        <f>SUM(E42,G42,I42,K42,M42,O42,Q42,S42)/132.58/12</f>
        <v>0</v>
      </c>
      <c r="E42" s="54"/>
      <c r="F42" s="54">
        <f>E42*HU12</f>
        <v>0</v>
      </c>
      <c r="G42" s="54"/>
      <c r="H42" s="54">
        <f>G42*HU12</f>
        <v>0</v>
      </c>
      <c r="I42" s="54"/>
      <c r="J42" s="54">
        <f>I42*HU12</f>
        <v>0</v>
      </c>
      <c r="K42" s="54">
        <v>0</v>
      </c>
      <c r="L42" s="54">
        <f>K42*HU12</f>
        <v>0</v>
      </c>
      <c r="M42" s="54">
        <v>0</v>
      </c>
      <c r="N42" s="54">
        <f>M42*HU12</f>
        <v>0</v>
      </c>
      <c r="O42" s="54">
        <v>0</v>
      </c>
      <c r="P42" s="54">
        <f>O42*HU12</f>
        <v>0</v>
      </c>
      <c r="Q42" s="54">
        <v>0</v>
      </c>
      <c r="R42" s="54">
        <f>Q42*HU12</f>
        <v>0</v>
      </c>
      <c r="S42" s="54">
        <v>0</v>
      </c>
      <c r="T42" s="54">
        <f>S42*HU12</f>
        <v>0</v>
      </c>
      <c r="U42" s="54">
        <f>D42*HV24</f>
        <v>0</v>
      </c>
      <c r="V42" s="109">
        <f t="shared" si="204"/>
        <v>4.3390154372202949E-2</v>
      </c>
      <c r="W42" s="54">
        <v>2</v>
      </c>
      <c r="X42" s="54">
        <f>W42*HU12</f>
        <v>7.2719999999999993E-2</v>
      </c>
      <c r="Y42" s="54">
        <v>2</v>
      </c>
      <c r="Z42" s="54">
        <f>Y42*HU12</f>
        <v>7.2719999999999993E-2</v>
      </c>
      <c r="AA42" s="54">
        <v>2</v>
      </c>
      <c r="AB42" s="54">
        <f>AA42*HU12</f>
        <v>7.2719999999999993E-2</v>
      </c>
      <c r="AC42" s="54">
        <v>2</v>
      </c>
      <c r="AD42" s="54">
        <f>AC42*HU12</f>
        <v>7.2719999999999993E-2</v>
      </c>
      <c r="AE42" s="37">
        <v>2</v>
      </c>
      <c r="AF42" s="35">
        <f>AE42*HU12</f>
        <v>7.2719999999999993E-2</v>
      </c>
      <c r="AG42" s="2">
        <v>2</v>
      </c>
      <c r="AH42" s="73">
        <f>AG42*HU12</f>
        <v>7.2719999999999993E-2</v>
      </c>
      <c r="AI42" s="67">
        <v>2</v>
      </c>
      <c r="AJ42" s="35">
        <f>AI42*HU12</f>
        <v>7.2719999999999993E-2</v>
      </c>
      <c r="AK42" s="2">
        <v>2</v>
      </c>
      <c r="AL42" s="2">
        <f>AK42*HU12</f>
        <v>7.2719999999999993E-2</v>
      </c>
      <c r="AM42" s="2">
        <f>132.58*0.1</f>
        <v>13.258000000000003</v>
      </c>
      <c r="AN42" s="2">
        <f>AM42*HU12</f>
        <v>0.48206088000000002</v>
      </c>
      <c r="AO42" s="2">
        <f>132.58*0.1</f>
        <v>13.258000000000003</v>
      </c>
      <c r="AP42" s="2">
        <f>AO42*HU12</f>
        <v>0.48206088000000002</v>
      </c>
      <c r="AQ42" s="2">
        <f>132.58*0.1</f>
        <v>13.258000000000003</v>
      </c>
      <c r="AR42" s="2">
        <f>AQ42*HU12</f>
        <v>0.48206088000000002</v>
      </c>
      <c r="AS42" s="2">
        <f>132.58*0.1</f>
        <v>13.258000000000003</v>
      </c>
      <c r="AT42" s="2">
        <f>AS42*HU12</f>
        <v>0.48206088000000002</v>
      </c>
      <c r="AU42" s="2">
        <f>V42*HW24</f>
        <v>2.5477830844270128</v>
      </c>
      <c r="AV42" s="109">
        <f t="shared" si="205"/>
        <v>0.10000000000000005</v>
      </c>
      <c r="AW42" s="2">
        <f>132.58*0.1</f>
        <v>13.258000000000003</v>
      </c>
      <c r="AX42" s="2">
        <f>AW42*HU12</f>
        <v>0.48206088000000002</v>
      </c>
      <c r="AY42" s="2">
        <f>132.58*0.1</f>
        <v>13.258000000000003</v>
      </c>
      <c r="AZ42" s="2">
        <f>AY42*HU12</f>
        <v>0.48206088000000002</v>
      </c>
      <c r="BA42" s="2">
        <f>132.58*0.1</f>
        <v>13.258000000000003</v>
      </c>
      <c r="BB42" s="2">
        <f>BA42*HU12</f>
        <v>0.48206088000000002</v>
      </c>
      <c r="BC42" s="2">
        <f>132.58*0.1</f>
        <v>13.258000000000003</v>
      </c>
      <c r="BD42" s="2">
        <f>BC42*HV12</f>
        <v>0.4893527800000001</v>
      </c>
      <c r="BE42" s="2">
        <f>132.58*0.1</f>
        <v>13.258000000000003</v>
      </c>
      <c r="BF42" s="2">
        <f>BE42*HV12</f>
        <v>0.4893527800000001</v>
      </c>
      <c r="BG42" s="2">
        <f>132.58*0.1</f>
        <v>13.258000000000003</v>
      </c>
      <c r="BH42" s="2">
        <f>BG42*HV12</f>
        <v>0.4893527800000001</v>
      </c>
      <c r="BI42" s="67">
        <f>132.58*0.1</f>
        <v>13.258000000000003</v>
      </c>
      <c r="BJ42" s="2">
        <f>BI42*HV12</f>
        <v>0.4893527800000001</v>
      </c>
      <c r="BK42" s="2">
        <f>132.58*0.1</f>
        <v>13.258000000000003</v>
      </c>
      <c r="BL42" s="2">
        <f>BK42*HV12</f>
        <v>0.4893527800000001</v>
      </c>
      <c r="BM42" s="2">
        <f>132.58*0.1</f>
        <v>13.258000000000003</v>
      </c>
      <c r="BN42" s="2">
        <f>BM42*HV12</f>
        <v>0.4893527800000001</v>
      </c>
      <c r="BO42" s="2">
        <f>132.58*0.1</f>
        <v>13.258000000000003</v>
      </c>
      <c r="BP42" s="2">
        <f>BO42*HV12</f>
        <v>0.4893527800000001</v>
      </c>
      <c r="BQ42" s="2">
        <f>132.58*0.1</f>
        <v>13.258000000000003</v>
      </c>
      <c r="BR42" s="2">
        <f>BQ42*HV12</f>
        <v>0.4893527800000001</v>
      </c>
      <c r="BS42" s="2">
        <f>132.58*0.1</f>
        <v>13.258000000000003</v>
      </c>
      <c r="BT42" s="2">
        <f>BS42*HV12</f>
        <v>0.4893527800000001</v>
      </c>
      <c r="BU42" s="2">
        <f>AV42*HX24</f>
        <v>5.9599000000000029</v>
      </c>
      <c r="BV42" s="109">
        <f t="shared" si="206"/>
        <v>0.10000000000000005</v>
      </c>
      <c r="BW42" s="2">
        <f>132.58*0.1</f>
        <v>13.258000000000003</v>
      </c>
      <c r="BX42" s="2">
        <f>BW42*HV12</f>
        <v>0.4893527800000001</v>
      </c>
      <c r="BY42" s="2">
        <f>132.58*0.1</f>
        <v>13.258000000000003</v>
      </c>
      <c r="BZ42" s="2">
        <f>BY42*HV12</f>
        <v>0.4893527800000001</v>
      </c>
      <c r="CA42" s="2">
        <f>132.58*0.1</f>
        <v>13.258000000000003</v>
      </c>
      <c r="CB42" s="2">
        <f>CA42*HV12</f>
        <v>0.4893527800000001</v>
      </c>
      <c r="CC42" s="2">
        <f>132.58*0.1</f>
        <v>13.258000000000003</v>
      </c>
      <c r="CD42" s="2">
        <f>CC42*HW12</f>
        <v>0.49664468000000012</v>
      </c>
      <c r="CE42" s="2">
        <f>132.58*0.1</f>
        <v>13.258000000000003</v>
      </c>
      <c r="CF42" s="2">
        <f>CE42*HW12</f>
        <v>0.49664468000000012</v>
      </c>
      <c r="CG42" s="2">
        <f>132.58*0.1</f>
        <v>13.258000000000003</v>
      </c>
      <c r="CH42" s="2">
        <f>CG42*HW12</f>
        <v>0.49664468000000012</v>
      </c>
      <c r="CI42" s="2">
        <f>132.58*0.1</f>
        <v>13.258000000000003</v>
      </c>
      <c r="CJ42" s="2">
        <f>CI42*HW12</f>
        <v>0.49664468000000012</v>
      </c>
      <c r="CK42" s="2">
        <f>132.58*0.1</f>
        <v>13.258000000000003</v>
      </c>
      <c r="CL42" s="2">
        <f>CK42*HW12</f>
        <v>0.49664468000000012</v>
      </c>
      <c r="CM42" s="2">
        <f>132.58*0.1</f>
        <v>13.258000000000003</v>
      </c>
      <c r="CN42" s="2">
        <f>CM42*HW12</f>
        <v>0.49664468000000012</v>
      </c>
      <c r="CO42" s="2">
        <f>132.58*0.1</f>
        <v>13.258000000000003</v>
      </c>
      <c r="CP42" s="2">
        <f>CO42*HW12</f>
        <v>0.49664468000000012</v>
      </c>
      <c r="CQ42" s="2">
        <f>132.58*0.1</f>
        <v>13.258000000000003</v>
      </c>
      <c r="CR42" s="2">
        <f>CQ42*HW12</f>
        <v>0.49664468000000012</v>
      </c>
      <c r="CS42" s="2">
        <f>132.58*0.1</f>
        <v>13.258000000000003</v>
      </c>
      <c r="CT42" s="2">
        <f>CS42*HW12</f>
        <v>0.49664468000000012</v>
      </c>
      <c r="CU42" s="2">
        <f>BV42*HY24</f>
        <v>6.0493000000000032</v>
      </c>
      <c r="CV42" s="109">
        <f t="shared" si="207"/>
        <v>0.88333333333333319</v>
      </c>
      <c r="CW42" s="2">
        <f>132.58*0.1</f>
        <v>13.258000000000003</v>
      </c>
      <c r="CX42" s="2">
        <f>CW42*HW12</f>
        <v>0.49664468000000012</v>
      </c>
      <c r="CY42" s="2">
        <f>132.58*0.5</f>
        <v>66.290000000000006</v>
      </c>
      <c r="CZ42" s="77">
        <f>CY42*HW12</f>
        <v>2.4832234000000004</v>
      </c>
      <c r="DA42" s="67">
        <f>132.58</f>
        <v>132.58000000000001</v>
      </c>
      <c r="DB42" s="2">
        <f>DA42*HW12</f>
        <v>4.9664468000000008</v>
      </c>
      <c r="DC42" s="67">
        <f>132.58</f>
        <v>132.58000000000001</v>
      </c>
      <c r="DD42" s="2">
        <f>DC42*HX12</f>
        <v>5.0406916000000015</v>
      </c>
      <c r="DE42" s="67">
        <f>132.58</f>
        <v>132.58000000000001</v>
      </c>
      <c r="DF42" s="2">
        <f>DE42*HX12</f>
        <v>5.0406916000000015</v>
      </c>
      <c r="DG42" s="67">
        <f>132.58</f>
        <v>132.58000000000001</v>
      </c>
      <c r="DH42" s="2">
        <f>DG42*HX12</f>
        <v>5.0406916000000015</v>
      </c>
      <c r="DI42" s="67">
        <f>132.58</f>
        <v>132.58000000000001</v>
      </c>
      <c r="DJ42" s="2">
        <f>DI42*HX12</f>
        <v>5.0406916000000015</v>
      </c>
      <c r="DK42" s="67">
        <f>132.58</f>
        <v>132.58000000000001</v>
      </c>
      <c r="DL42" s="2">
        <f>DK42*HX12</f>
        <v>5.0406916000000015</v>
      </c>
      <c r="DM42" s="67">
        <f>132.58</f>
        <v>132.58000000000001</v>
      </c>
      <c r="DN42" s="2">
        <f>DM42*HX12</f>
        <v>5.0406916000000015</v>
      </c>
      <c r="DO42" s="67">
        <f>132.58</f>
        <v>132.58000000000001</v>
      </c>
      <c r="DP42" s="2">
        <f>DO42*HX12</f>
        <v>5.0406916000000015</v>
      </c>
      <c r="DQ42" s="67">
        <f>132.58</f>
        <v>132.58000000000001</v>
      </c>
      <c r="DR42" s="2">
        <f>DQ42*HX12</f>
        <v>5.0406916000000015</v>
      </c>
      <c r="DS42" s="67">
        <f>132.58</f>
        <v>132.58000000000001</v>
      </c>
      <c r="DT42" s="2">
        <f>DS42*HX12</f>
        <v>5.0406916000000015</v>
      </c>
      <c r="DU42" s="2">
        <f>CV42*HZ24</f>
        <v>54.236666666666657</v>
      </c>
      <c r="DV42" s="109">
        <f t="shared" si="208"/>
        <v>0.75</v>
      </c>
      <c r="DW42" s="2">
        <f>132.58</f>
        <v>132.58000000000001</v>
      </c>
      <c r="DX42" s="2">
        <f>DW42*HX12</f>
        <v>5.0406916000000015</v>
      </c>
      <c r="DY42" s="2">
        <f>132.58</f>
        <v>132.58000000000001</v>
      </c>
      <c r="DZ42" s="2">
        <f>DY42*HX12</f>
        <v>5.0406916000000015</v>
      </c>
      <c r="EA42" s="2">
        <f>132.58</f>
        <v>132.58000000000001</v>
      </c>
      <c r="EB42" s="2">
        <f>EA42*HX12</f>
        <v>5.0406916000000015</v>
      </c>
      <c r="EC42" s="2">
        <f>132.58</f>
        <v>132.58000000000001</v>
      </c>
      <c r="ED42" s="2">
        <f>EC42*HY12</f>
        <v>5.1162622000000013</v>
      </c>
      <c r="EE42" s="2">
        <f>132.58</f>
        <v>132.58000000000001</v>
      </c>
      <c r="EF42" s="2">
        <f>EE42*HY12</f>
        <v>5.1162622000000013</v>
      </c>
      <c r="EG42" s="2">
        <f>132.58</f>
        <v>132.58000000000001</v>
      </c>
      <c r="EH42" s="2">
        <f>EG42*HY12</f>
        <v>5.1162622000000013</v>
      </c>
      <c r="EI42" s="2">
        <f>132.58</f>
        <v>132.58000000000001</v>
      </c>
      <c r="EJ42" s="2">
        <f>EI42*HY12</f>
        <v>5.1162622000000013</v>
      </c>
      <c r="EK42" s="2">
        <f>132.58</f>
        <v>132.58000000000001</v>
      </c>
      <c r="EL42" s="2">
        <f>EK42*HY12</f>
        <v>5.1162622000000013</v>
      </c>
      <c r="EM42" s="2">
        <f>132.58*0.25</f>
        <v>33.145000000000003</v>
      </c>
      <c r="EN42" s="2">
        <f>EM42*HY12</f>
        <v>1.2790655500000003</v>
      </c>
      <c r="EO42" s="2">
        <f>132.58*0.25</f>
        <v>33.145000000000003</v>
      </c>
      <c r="EP42" s="2">
        <f>EO42*HY12</f>
        <v>1.2790655500000003</v>
      </c>
      <c r="EQ42" s="2">
        <f>132.58*0.25</f>
        <v>33.145000000000003</v>
      </c>
      <c r="ER42" s="2">
        <f>EQ42*HY12</f>
        <v>1.2790655500000003</v>
      </c>
      <c r="ES42" s="2">
        <f>132.58*0.25</f>
        <v>33.145000000000003</v>
      </c>
      <c r="ET42" s="2">
        <f>ES42*HY12</f>
        <v>1.2790655500000003</v>
      </c>
      <c r="EU42" s="2">
        <f>DV42*IA24</f>
        <v>46.740749999999998</v>
      </c>
      <c r="EV42" s="109">
        <f t="shared" si="209"/>
        <v>0.24999999999999997</v>
      </c>
      <c r="EW42" s="2">
        <f>132.58*0.25</f>
        <v>33.145000000000003</v>
      </c>
      <c r="EX42" s="2">
        <f>EW42*HY12</f>
        <v>1.2790655500000003</v>
      </c>
      <c r="EY42" s="2">
        <f>132.58*0.25</f>
        <v>33.145000000000003</v>
      </c>
      <c r="EZ42" s="2">
        <f>EY42*HY12</f>
        <v>1.2790655500000003</v>
      </c>
      <c r="FA42" s="2">
        <f>132.58*0.25</f>
        <v>33.145000000000003</v>
      </c>
      <c r="FB42" s="2">
        <f>FA42*HY12</f>
        <v>1.2790655500000003</v>
      </c>
      <c r="FC42" s="2">
        <f>132.58*0.25</f>
        <v>33.145000000000003</v>
      </c>
      <c r="FD42" s="2">
        <f>FC42*HZ12</f>
        <v>1.2982896500000003</v>
      </c>
      <c r="FE42" s="2">
        <f>132.58*0.25</f>
        <v>33.145000000000003</v>
      </c>
      <c r="FF42" s="2">
        <f>FE42*HZ12</f>
        <v>1.2982896500000003</v>
      </c>
      <c r="FG42" s="2">
        <f>132.58*0.25</f>
        <v>33.145000000000003</v>
      </c>
      <c r="FH42" s="2">
        <f>FG42*HZ12</f>
        <v>1.2982896500000003</v>
      </c>
      <c r="FI42" s="2">
        <f>132.58*0.25</f>
        <v>33.145000000000003</v>
      </c>
      <c r="FJ42" s="2">
        <f>FI42*HZ12</f>
        <v>1.2982896500000003</v>
      </c>
      <c r="FK42" s="2">
        <f>132.58*0.25</f>
        <v>33.145000000000003</v>
      </c>
      <c r="FL42" s="2">
        <f>FK42*HZ12</f>
        <v>1.2982896500000003</v>
      </c>
      <c r="FM42" s="2">
        <f>132.58*0.25</f>
        <v>33.145000000000003</v>
      </c>
      <c r="FN42" s="2">
        <f>FM42*HZ12</f>
        <v>1.2982896500000003</v>
      </c>
      <c r="FO42" s="2">
        <f>132.58*0.25</f>
        <v>33.145000000000003</v>
      </c>
      <c r="FP42" s="2">
        <f>FO42*HZ12</f>
        <v>1.2982896500000003</v>
      </c>
      <c r="FQ42" s="2">
        <f>132.58*0.25</f>
        <v>33.145000000000003</v>
      </c>
      <c r="FR42" s="2">
        <f>FQ42*HZ12</f>
        <v>1.2982896500000003</v>
      </c>
      <c r="FS42" s="2">
        <f>132.58*0.25</f>
        <v>33.145000000000003</v>
      </c>
      <c r="FT42" s="2">
        <f>FS42*HZ12</f>
        <v>1.2982896500000003</v>
      </c>
      <c r="FU42" s="2">
        <f>EV42*IA24</f>
        <v>15.580249999999998</v>
      </c>
      <c r="FV42" s="109">
        <f t="shared" si="210"/>
        <v>0.14583333333333334</v>
      </c>
      <c r="FW42" s="2">
        <f>132.58*0.25</f>
        <v>33.145000000000003</v>
      </c>
      <c r="FX42" s="2">
        <f>FW42*HZ12</f>
        <v>1.2982896500000003</v>
      </c>
      <c r="FY42" s="2">
        <f>132.58*0.25</f>
        <v>33.145000000000003</v>
      </c>
      <c r="FZ42" s="2">
        <f>FY42*HZ12</f>
        <v>1.2982896500000003</v>
      </c>
      <c r="GA42" s="2">
        <f>132.58*0.25</f>
        <v>33.145000000000003</v>
      </c>
      <c r="GB42" s="77">
        <f>GA42*HZ12</f>
        <v>1.2982896500000003</v>
      </c>
      <c r="GC42" s="67">
        <f>132.58*0.25</f>
        <v>33.145000000000003</v>
      </c>
      <c r="GD42" s="2">
        <f>GC42*IA12</f>
        <v>1.3177639947500002</v>
      </c>
      <c r="GE42" s="2">
        <f>132.58*0.25</f>
        <v>33.145000000000003</v>
      </c>
      <c r="GF42" s="2">
        <f>GE42*IA12</f>
        <v>1.3177639947500002</v>
      </c>
      <c r="GG42" s="2">
        <f>132.58*0.25</f>
        <v>33.145000000000003</v>
      </c>
      <c r="GH42" s="2">
        <f>GG42*IA12</f>
        <v>1.3177639947500002</v>
      </c>
      <c r="GI42" s="2">
        <f>132.58*0.25</f>
        <v>33.145000000000003</v>
      </c>
      <c r="GJ42" s="2">
        <f>GI42*IA12</f>
        <v>1.3177639947500002</v>
      </c>
      <c r="GK42" s="2">
        <v>0</v>
      </c>
      <c r="GL42" s="2">
        <f>GK42*IA12</f>
        <v>0</v>
      </c>
      <c r="GM42" s="2">
        <v>0</v>
      </c>
      <c r="GN42" s="2">
        <f>GM42*IA12</f>
        <v>0</v>
      </c>
      <c r="GO42" s="2">
        <v>0</v>
      </c>
      <c r="GP42" s="2">
        <f>GO42*IA12</f>
        <v>0</v>
      </c>
      <c r="GQ42" s="2">
        <v>0</v>
      </c>
      <c r="GR42" s="2">
        <f>GQ42*IA12</f>
        <v>0</v>
      </c>
      <c r="GS42" s="2">
        <v>0</v>
      </c>
      <c r="GT42" s="2">
        <f>GS42*IA12</f>
        <v>0</v>
      </c>
      <c r="GU42" s="2">
        <f>FV42*IA24</f>
        <v>9.0884791666666676</v>
      </c>
      <c r="GV42" s="109">
        <f t="shared" si="211"/>
        <v>6.2855131492935081E-4</v>
      </c>
      <c r="GW42" s="2">
        <v>0</v>
      </c>
      <c r="GX42" s="2">
        <f>GW42*IA12</f>
        <v>0</v>
      </c>
      <c r="GY42" s="2">
        <v>0</v>
      </c>
      <c r="GZ42" s="2">
        <f>GY42*IA12</f>
        <v>0</v>
      </c>
      <c r="HA42" s="2">
        <v>0</v>
      </c>
      <c r="HB42" s="2">
        <f>HA42*IA12</f>
        <v>0</v>
      </c>
      <c r="HC42" s="2">
        <v>0</v>
      </c>
      <c r="HD42" s="2">
        <f>HC42*IB12</f>
        <v>0</v>
      </c>
      <c r="HE42" s="2">
        <v>0</v>
      </c>
      <c r="HF42" s="2">
        <f>HE42*IB12</f>
        <v>0</v>
      </c>
      <c r="HG42" s="2">
        <v>0</v>
      </c>
      <c r="HH42" s="2">
        <f>HG42*IB12</f>
        <v>0</v>
      </c>
      <c r="HI42" s="2">
        <v>0</v>
      </c>
      <c r="HJ42" s="2">
        <f>HI42*IB12</f>
        <v>0</v>
      </c>
      <c r="HK42" s="2">
        <v>1</v>
      </c>
      <c r="HL42" s="2">
        <f>HK42*IB12</f>
        <v>4.0353913249999998E-2</v>
      </c>
      <c r="HM42" s="2">
        <f>GV42*IA24</f>
        <v>3.9171946497712072E-2</v>
      </c>
      <c r="HN42" s="109">
        <f>SUM(GV42,FV42,EV42,DV42,CV42,BV42,AV42,V42,D42)</f>
        <v>2.2731853723537991</v>
      </c>
      <c r="HO42" s="60" t="e">
        <f>SUM(AE42,AG42,AI42,AK42,AM42,AO42,AQ42,AS42,AW42,AY42,BA42,BC42,BE42,BG42,BI42,BK42,BM42,BO42,BQ42,BS42,BW42,BY42,CA42,CC42,CE42,CG42,CI42,CK42,CM42,CO42,CQ42,CS42,CW42,CY42,DA42,DC42,DE42,DG42,DI42,DK42,DM42,DO42,DQ42,DS42,DW42,DY42,EA42,EC42,EE42,EG42,EI42,EK42,EM42,EO42,EQ42,ES42,EW42,EY42,FA42,FC42,FE42,FG42,FI42,FK42,FM42,FO42,FQ42,FS42,FW42,FY42,GA42,GC42,GE42,#REF!,#REF!,GG42,GI42,GK42,GM42,GO42,GQ42,GS42,GW42,GY42,HA42,HC42,HE42,HG42,HI42,HK42,AC42,AA42,Y42,W42,S42,Q42,O42,M42,K42,I42,G42,E42)</f>
        <v>#REF!</v>
      </c>
      <c r="HP42" s="61" t="e">
        <f>SUM(AF42,AH42,AJ42,AL42,AN42,AP42,AR42,AT42,AX42,AZ42,BB42,BD42,BF42,BH42,BJ42,BL42,BN42,BP42,BR42,BT42,BX42,BZ42,CB42,CD42,CF42,CH42,CJ42,CL42,CN42,CP42,CR42,CT42,CX42,CZ42,DB42,DD42,DF42,DH42,DJ42,DL42,DN42,DP42,DR42,DT42,DX42,DZ42,EB42,ED42,EF42,EH42,EJ42,EL42,EN42,EP42,ER42,ET42,EX42,EZ42,FB42,FD42,FF42,FH42,FJ42,FL42,FN42,FP42,FR42,FT42,FX42,FZ42,GB42,GD42,GF42,#REF!,#REF!,GH42,GJ42,GL42,GN42,GP42,GR42,GT42,GX42,GZ42,HB42,HD42,HF42,HH42,HJ42,HL42,AD42,AB42,Z42,X42,T42,R42,P42,N42,L42,J42,H42,F42)</f>
        <v>#REF!</v>
      </c>
      <c r="HQ42" s="34">
        <f t="shared" si="212"/>
        <v>140.24230086425806</v>
      </c>
      <c r="HT42" s="40" t="s">
        <v>63</v>
      </c>
      <c r="HU42" s="41" t="s">
        <v>64</v>
      </c>
      <c r="HV42" s="42">
        <v>77</v>
      </c>
      <c r="HW42" s="42">
        <f t="shared" si="250"/>
        <v>69.3</v>
      </c>
      <c r="HX42" s="43">
        <v>138600</v>
      </c>
      <c r="HY42" s="42">
        <f t="shared" si="249"/>
        <v>124740</v>
      </c>
    </row>
    <row r="43" spans="1:238" s="46" customFormat="1" ht="14.25" customHeight="1" thickBot="1">
      <c r="A43" s="19"/>
      <c r="B43" s="2" t="s">
        <v>118</v>
      </c>
      <c r="C43" s="2"/>
      <c r="D43" s="109">
        <f>SUM(E43,G43,I43,K43,M43,O43,Q43,S43)/132.58/12</f>
        <v>0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109">
        <f t="shared" si="204"/>
        <v>0</v>
      </c>
      <c r="W43" s="54"/>
      <c r="X43" s="54"/>
      <c r="Y43" s="54"/>
      <c r="Z43" s="54"/>
      <c r="AA43" s="54"/>
      <c r="AB43" s="54"/>
      <c r="AC43" s="54"/>
      <c r="AD43" s="54"/>
      <c r="AE43" s="37"/>
      <c r="AF43" s="35"/>
      <c r="AG43" s="2"/>
      <c r="AH43" s="73"/>
      <c r="AI43" s="67"/>
      <c r="AJ43" s="35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109">
        <f t="shared" si="205"/>
        <v>0</v>
      </c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67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109">
        <f t="shared" si="206"/>
        <v>0</v>
      </c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>
        <f>BV43*HY25</f>
        <v>0</v>
      </c>
      <c r="CV43" s="109">
        <f t="shared" si="207"/>
        <v>0.83333333333333315</v>
      </c>
      <c r="CW43" s="2"/>
      <c r="CX43" s="2"/>
      <c r="CY43" s="2"/>
      <c r="CZ43" s="77"/>
      <c r="DA43" s="67">
        <f t="shared" ref="DA43:DS43" si="255">132.58</f>
        <v>132.58000000000001</v>
      </c>
      <c r="DB43" s="2"/>
      <c r="DC43" s="67">
        <f t="shared" si="255"/>
        <v>132.58000000000001</v>
      </c>
      <c r="DD43" s="2"/>
      <c r="DE43" s="67">
        <f t="shared" si="255"/>
        <v>132.58000000000001</v>
      </c>
      <c r="DF43" s="2"/>
      <c r="DG43" s="67">
        <f t="shared" si="255"/>
        <v>132.58000000000001</v>
      </c>
      <c r="DH43" s="2"/>
      <c r="DI43" s="67">
        <f t="shared" si="255"/>
        <v>132.58000000000001</v>
      </c>
      <c r="DJ43" s="2"/>
      <c r="DK43" s="67">
        <f t="shared" si="255"/>
        <v>132.58000000000001</v>
      </c>
      <c r="DL43" s="2"/>
      <c r="DM43" s="67">
        <f t="shared" si="255"/>
        <v>132.58000000000001</v>
      </c>
      <c r="DN43" s="2"/>
      <c r="DO43" s="67">
        <f t="shared" si="255"/>
        <v>132.58000000000001</v>
      </c>
      <c r="DP43" s="2"/>
      <c r="DQ43" s="67">
        <f t="shared" si="255"/>
        <v>132.58000000000001</v>
      </c>
      <c r="DR43" s="2"/>
      <c r="DS43" s="67">
        <f t="shared" si="255"/>
        <v>132.58000000000001</v>
      </c>
      <c r="DT43" s="2"/>
      <c r="DU43" s="2">
        <f>CV43*HZ25</f>
        <v>40.239166666666655</v>
      </c>
      <c r="DV43" s="109">
        <f t="shared" si="208"/>
        <v>0.58333333333333337</v>
      </c>
      <c r="DW43" s="2">
        <f t="shared" ref="DW43:EI43" si="256">132.58</f>
        <v>132.58000000000001</v>
      </c>
      <c r="DX43" s="2"/>
      <c r="DY43" s="2">
        <f t="shared" si="256"/>
        <v>132.58000000000001</v>
      </c>
      <c r="DZ43" s="2"/>
      <c r="EA43" s="2">
        <f t="shared" si="256"/>
        <v>132.58000000000001</v>
      </c>
      <c r="EB43" s="2"/>
      <c r="EC43" s="2">
        <f t="shared" si="256"/>
        <v>132.58000000000001</v>
      </c>
      <c r="ED43" s="2"/>
      <c r="EE43" s="2">
        <f t="shared" si="256"/>
        <v>132.58000000000001</v>
      </c>
      <c r="EF43" s="2"/>
      <c r="EG43" s="2">
        <f t="shared" si="256"/>
        <v>132.58000000000001</v>
      </c>
      <c r="EH43" s="2"/>
      <c r="EI43" s="2">
        <f t="shared" si="256"/>
        <v>132.58000000000001</v>
      </c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>
        <f>DV43*IA25</f>
        <v>28.589750000000002</v>
      </c>
      <c r="EV43" s="109">
        <f t="shared" si="209"/>
        <v>0</v>
      </c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>
        <f>EV43*IA25</f>
        <v>0</v>
      </c>
      <c r="FV43" s="109">
        <f t="shared" si="210"/>
        <v>0</v>
      </c>
      <c r="FW43" s="2"/>
      <c r="FX43" s="2"/>
      <c r="FY43" s="2"/>
      <c r="FZ43" s="2"/>
      <c r="GA43" s="2"/>
      <c r="GB43" s="77"/>
      <c r="GC43" s="67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>
        <f>FV43*IA25</f>
        <v>0</v>
      </c>
      <c r="GV43" s="109">
        <f t="shared" si="211"/>
        <v>0</v>
      </c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>
        <f>GV43*IA25</f>
        <v>0</v>
      </c>
      <c r="HN43" s="109">
        <f>SUM(GV43,FV43,EV43,DV43,CV43,BV43,AV43,V43,D43)</f>
        <v>1.4166666666666665</v>
      </c>
      <c r="HO43" s="60"/>
      <c r="HP43" s="61"/>
      <c r="HQ43" s="34">
        <f t="shared" si="212"/>
        <v>68.828916666666657</v>
      </c>
      <c r="HT43" s="40" t="s">
        <v>65</v>
      </c>
      <c r="HU43" s="41" t="s">
        <v>66</v>
      </c>
      <c r="HV43" s="42">
        <v>60</v>
      </c>
      <c r="HW43" s="42">
        <f t="shared" si="250"/>
        <v>54</v>
      </c>
      <c r="HX43" s="43">
        <v>108000</v>
      </c>
      <c r="HY43" s="42">
        <f t="shared" si="249"/>
        <v>97200</v>
      </c>
    </row>
    <row r="44" spans="1:238" s="23" customFormat="1" ht="15.75" thickBot="1">
      <c r="B44" s="111" t="s">
        <v>5</v>
      </c>
      <c r="C44" s="111">
        <f>SUM(C21:C41)</f>
        <v>1756.4</v>
      </c>
      <c r="D44" s="112">
        <f t="shared" ref="D44:T44" si="257">SUM(D22:D43)</f>
        <v>1.0582729924071002</v>
      </c>
      <c r="E44" s="112">
        <f t="shared" si="257"/>
        <v>66.290000000000006</v>
      </c>
      <c r="F44" s="112">
        <f t="shared" si="257"/>
        <v>2.9744323000000001</v>
      </c>
      <c r="G44" s="112">
        <f t="shared" si="257"/>
        <v>66.290000000000006</v>
      </c>
      <c r="H44" s="112">
        <f t="shared" si="257"/>
        <v>2.9744323000000001</v>
      </c>
      <c r="I44" s="112">
        <f t="shared" si="257"/>
        <v>66.290000000000006</v>
      </c>
      <c r="J44" s="112">
        <f t="shared" si="257"/>
        <v>2.9744323000000001</v>
      </c>
      <c r="K44" s="112">
        <f t="shared" si="257"/>
        <v>397.74000000000007</v>
      </c>
      <c r="L44" s="112">
        <f t="shared" si="257"/>
        <v>9.6909351000000008</v>
      </c>
      <c r="M44" s="112">
        <f t="shared" si="257"/>
        <v>331.45000000000005</v>
      </c>
      <c r="N44" s="112">
        <f t="shared" si="257"/>
        <v>11.586829099999999</v>
      </c>
      <c r="O44" s="112">
        <f t="shared" si="257"/>
        <v>261.87</v>
      </c>
      <c r="P44" s="112">
        <f t="shared" si="257"/>
        <v>9.9222411000000008</v>
      </c>
      <c r="Q44" s="112">
        <f t="shared" si="257"/>
        <v>261.87</v>
      </c>
      <c r="R44" s="112">
        <f t="shared" si="257"/>
        <v>9.9222411000000008</v>
      </c>
      <c r="S44" s="112">
        <f t="shared" si="257"/>
        <v>261.87</v>
      </c>
      <c r="T44" s="112">
        <f t="shared" si="257"/>
        <v>9.9222411000000008</v>
      </c>
      <c r="U44" s="112">
        <f>SUM(U22:U43)</f>
        <v>63.441825595866646</v>
      </c>
      <c r="V44" s="112">
        <f>SUM(V22:V43)</f>
        <v>3.357247196661135</v>
      </c>
      <c r="W44" s="112">
        <f t="shared" ref="W44:AD44" si="258">SUM(W21,W26,W29,W33,W36,W38,W41)</f>
        <v>177.58</v>
      </c>
      <c r="X44" s="112">
        <f t="shared" si="258"/>
        <v>6.2858288</v>
      </c>
      <c r="Y44" s="112">
        <f t="shared" si="258"/>
        <v>224.58</v>
      </c>
      <c r="Z44" s="112">
        <f t="shared" si="258"/>
        <v>7.6300287999999989</v>
      </c>
      <c r="AA44" s="112">
        <f t="shared" si="258"/>
        <v>214.58</v>
      </c>
      <c r="AB44" s="112">
        <f t="shared" si="258"/>
        <v>7.3440287999999994</v>
      </c>
      <c r="AC44" s="112">
        <f t="shared" si="258"/>
        <v>224.58</v>
      </c>
      <c r="AD44" s="112">
        <f t="shared" si="258"/>
        <v>6.5531600000000001</v>
      </c>
      <c r="AE44" s="113">
        <f>SUM(AE41,AE38,AE36,AE33,AE29,AE26,AE21)</f>
        <v>431.01800000000003</v>
      </c>
      <c r="AF44" s="114" t="e">
        <f t="shared" ref="AF44:AT44" si="259">SUM(AF21,AF26,AF29,AF33,AF36,AF38,AF41)</f>
        <v>#REF!</v>
      </c>
      <c r="AG44" s="111">
        <f t="shared" si="259"/>
        <v>227.83800000000002</v>
      </c>
      <c r="AH44" s="115">
        <f t="shared" si="259"/>
        <v>7.826089679999999</v>
      </c>
      <c r="AI44" s="116">
        <f t="shared" si="259"/>
        <v>327.91199999999998</v>
      </c>
      <c r="AJ44" s="114">
        <f t="shared" si="259"/>
        <v>9.1620490599999993</v>
      </c>
      <c r="AK44" s="111">
        <f t="shared" si="259"/>
        <v>284.12800000000004</v>
      </c>
      <c r="AL44" s="111">
        <f t="shared" si="259"/>
        <v>10.12617082</v>
      </c>
      <c r="AM44" s="111">
        <f t="shared" si="259"/>
        <v>384.92599999999999</v>
      </c>
      <c r="AN44" s="111">
        <f t="shared" si="259"/>
        <v>12.338038900000001</v>
      </c>
      <c r="AO44" s="111">
        <f t="shared" si="259"/>
        <v>437.66399999999999</v>
      </c>
      <c r="AP44" s="111">
        <f t="shared" si="259"/>
        <v>12.820099780000001</v>
      </c>
      <c r="AQ44" s="111">
        <f t="shared" si="259"/>
        <v>437.66399999999999</v>
      </c>
      <c r="AR44" s="111">
        <f t="shared" si="259"/>
        <v>12.820099780000001</v>
      </c>
      <c r="AS44" s="111">
        <f t="shared" si="259"/>
        <v>447.66399999999999</v>
      </c>
      <c r="AT44" s="111">
        <f t="shared" si="259"/>
        <v>13.268799780000002</v>
      </c>
      <c r="AU44" s="112">
        <f>SUM(AU22:AU43)</f>
        <v>195.1865725549354</v>
      </c>
      <c r="AV44" s="112">
        <f>SUM(AV22:AV43)</f>
        <v>5.3242576808970679</v>
      </c>
      <c r="AW44" s="111">
        <f t="shared" ref="AW44:BT44" si="260">SUM(AW21,AW26,AW29,AW33,AW36,AW38,AW41)</f>
        <v>447.66399999999999</v>
      </c>
      <c r="AX44" s="111">
        <f t="shared" si="260"/>
        <v>13.268799780000002</v>
      </c>
      <c r="AY44" s="111">
        <f t="shared" si="260"/>
        <v>514.22400000000005</v>
      </c>
      <c r="AZ44" s="111">
        <f t="shared" si="260"/>
        <v>13.268072580000002</v>
      </c>
      <c r="BA44" s="111">
        <f t="shared" si="260"/>
        <v>514.22400000000005</v>
      </c>
      <c r="BB44" s="111">
        <f t="shared" si="260"/>
        <v>13.268072580000002</v>
      </c>
      <c r="BC44" s="111">
        <f t="shared" si="260"/>
        <v>520.85300000000007</v>
      </c>
      <c r="BD44" s="111">
        <f t="shared" si="260"/>
        <v>13.711336050000002</v>
      </c>
      <c r="BE44" s="111">
        <f t="shared" si="260"/>
        <v>520.85300000000007</v>
      </c>
      <c r="BF44" s="111">
        <f t="shared" si="260"/>
        <v>13.711336050000002</v>
      </c>
      <c r="BG44" s="111">
        <f t="shared" si="260"/>
        <v>520.85300000000007</v>
      </c>
      <c r="BH44" s="111">
        <f t="shared" si="260"/>
        <v>13.711336050000002</v>
      </c>
      <c r="BI44" s="116">
        <f t="shared" si="260"/>
        <v>520.85300000000007</v>
      </c>
      <c r="BJ44" s="111">
        <f t="shared" si="260"/>
        <v>13.711336050000002</v>
      </c>
      <c r="BK44" s="111">
        <f t="shared" si="260"/>
        <v>520.85300000000007</v>
      </c>
      <c r="BL44" s="111">
        <f t="shared" si="260"/>
        <v>13.711336050000002</v>
      </c>
      <c r="BM44" s="111">
        <f t="shared" si="260"/>
        <v>520.85300000000007</v>
      </c>
      <c r="BN44" s="111">
        <f t="shared" si="260"/>
        <v>13.711336050000002</v>
      </c>
      <c r="BO44" s="111">
        <f t="shared" si="260"/>
        <v>520.85300000000007</v>
      </c>
      <c r="BP44" s="111">
        <f t="shared" si="260"/>
        <v>13.711336050000002</v>
      </c>
      <c r="BQ44" s="111">
        <f t="shared" si="260"/>
        <v>520.85300000000007</v>
      </c>
      <c r="BR44" s="111">
        <f t="shared" si="260"/>
        <v>13.711336050000002</v>
      </c>
      <c r="BS44" s="111">
        <f t="shared" si="260"/>
        <v>520.85300000000007</v>
      </c>
      <c r="BT44" s="111">
        <f t="shared" si="260"/>
        <v>13.711336050000002</v>
      </c>
      <c r="BU44" s="112">
        <f>SUM(BU22:BU43)</f>
        <v>317.03000168640312</v>
      </c>
      <c r="BV44" s="112">
        <f>SUM(BV22:BV43)</f>
        <v>5.5648369537889062</v>
      </c>
      <c r="BW44" s="111">
        <f t="shared" ref="BW44:CT44" si="261">SUM(BW21,BW26,BW29,BW33,BW36,BW38,BW41)</f>
        <v>520.85300000000007</v>
      </c>
      <c r="BX44" s="111">
        <f t="shared" si="261"/>
        <v>13.711336050000002</v>
      </c>
      <c r="BY44" s="111">
        <f t="shared" si="261"/>
        <v>520.85300000000007</v>
      </c>
      <c r="BZ44" s="111" t="e">
        <f t="shared" si="261"/>
        <v>#REF!</v>
      </c>
      <c r="CA44" s="111">
        <f t="shared" si="261"/>
        <v>520.85300000000007</v>
      </c>
      <c r="CB44" s="111">
        <f t="shared" si="261"/>
        <v>13.711336050000002</v>
      </c>
      <c r="CC44" s="111">
        <f t="shared" si="261"/>
        <v>553.99800000000005</v>
      </c>
      <c r="CD44" s="111">
        <f t="shared" si="261"/>
        <v>15.158338520000001</v>
      </c>
      <c r="CE44" s="111">
        <f t="shared" si="261"/>
        <v>554.99800000000005</v>
      </c>
      <c r="CF44" s="111">
        <f t="shared" si="261"/>
        <v>15.187798520000001</v>
      </c>
      <c r="CG44" s="111">
        <f t="shared" si="261"/>
        <v>554.99800000000005</v>
      </c>
      <c r="CH44" s="111">
        <f t="shared" si="261"/>
        <v>15.187798520000001</v>
      </c>
      <c r="CI44" s="111">
        <f t="shared" si="261"/>
        <v>554.99800000000005</v>
      </c>
      <c r="CJ44" s="111">
        <f t="shared" si="261"/>
        <v>15.187798520000001</v>
      </c>
      <c r="CK44" s="111">
        <f t="shared" si="261"/>
        <v>554.99800000000005</v>
      </c>
      <c r="CL44" s="111">
        <f t="shared" si="261"/>
        <v>15.187798520000001</v>
      </c>
      <c r="CM44" s="111">
        <f t="shared" si="261"/>
        <v>554.99800000000005</v>
      </c>
      <c r="CN44" s="111">
        <f t="shared" si="261"/>
        <v>15.187798520000001</v>
      </c>
      <c r="CO44" s="111">
        <f t="shared" si="261"/>
        <v>554.99800000000005</v>
      </c>
      <c r="CP44" s="111">
        <f t="shared" si="261"/>
        <v>15.187798520000001</v>
      </c>
      <c r="CQ44" s="111">
        <f t="shared" si="261"/>
        <v>554.99800000000005</v>
      </c>
      <c r="CR44" s="111">
        <f t="shared" si="261"/>
        <v>15.187798520000001</v>
      </c>
      <c r="CS44" s="111">
        <f t="shared" si="261"/>
        <v>544.99800000000005</v>
      </c>
      <c r="CT44" s="111">
        <f t="shared" si="261"/>
        <v>14.725598520000002</v>
      </c>
      <c r="CU44" s="112">
        <f>SUM(CU22:CU43)</f>
        <v>336.1847330749988</v>
      </c>
      <c r="CV44" s="112">
        <f>SUM(CV22:CV43)</f>
        <v>6.8023771810730613</v>
      </c>
      <c r="CW44" s="111">
        <f t="shared" ref="CW44:DT44" si="262">SUM(CW21,CW26,CW29,CW33,CW36,CW38,CW41)</f>
        <v>544.99800000000005</v>
      </c>
      <c r="CX44" s="111">
        <f t="shared" si="262"/>
        <v>14.725598520000002</v>
      </c>
      <c r="CY44" s="111">
        <f t="shared" si="262"/>
        <v>598.03</v>
      </c>
      <c r="CZ44" s="117">
        <f t="shared" si="262"/>
        <v>16.712177240000003</v>
      </c>
      <c r="DA44" s="116">
        <f t="shared" si="262"/>
        <v>664.32</v>
      </c>
      <c r="DB44" s="111">
        <f t="shared" si="262"/>
        <v>19.195400640000003</v>
      </c>
      <c r="DC44" s="111">
        <f t="shared" si="262"/>
        <v>598.03</v>
      </c>
      <c r="DD44" s="111">
        <f t="shared" si="262"/>
        <v>19.213526000000005</v>
      </c>
      <c r="DE44" s="111">
        <f t="shared" si="262"/>
        <v>598.03</v>
      </c>
      <c r="DF44" s="111">
        <f t="shared" si="262"/>
        <v>19.213526000000005</v>
      </c>
      <c r="DG44" s="111">
        <f t="shared" si="262"/>
        <v>598.03</v>
      </c>
      <c r="DH44" s="111">
        <f t="shared" si="262"/>
        <v>19.213526000000005</v>
      </c>
      <c r="DI44" s="111">
        <f t="shared" si="262"/>
        <v>598.03</v>
      </c>
      <c r="DJ44" s="111">
        <f t="shared" si="262"/>
        <v>19.213526000000005</v>
      </c>
      <c r="DK44" s="111">
        <f t="shared" si="262"/>
        <v>598.03</v>
      </c>
      <c r="DL44" s="111">
        <f t="shared" si="262"/>
        <v>19.213526000000005</v>
      </c>
      <c r="DM44" s="111">
        <f t="shared" si="262"/>
        <v>598.03</v>
      </c>
      <c r="DN44" s="111">
        <f t="shared" si="262"/>
        <v>19.213526000000005</v>
      </c>
      <c r="DO44" s="111">
        <f t="shared" si="262"/>
        <v>598.03</v>
      </c>
      <c r="DP44" s="111">
        <f t="shared" si="262"/>
        <v>19.213526000000005</v>
      </c>
      <c r="DQ44" s="111">
        <f t="shared" si="262"/>
        <v>598.03</v>
      </c>
      <c r="DR44" s="111">
        <f t="shared" si="262"/>
        <v>19.213526000000005</v>
      </c>
      <c r="DS44" s="111">
        <f t="shared" si="262"/>
        <v>598.03</v>
      </c>
      <c r="DT44" s="111">
        <f t="shared" si="262"/>
        <v>19.213526000000005</v>
      </c>
      <c r="DU44" s="112">
        <f>SUM(DU22:DU43)</f>
        <v>400.64659944247501</v>
      </c>
      <c r="DV44" s="112">
        <f>SUM(DV22:DV43)</f>
        <v>6.0609217076482125</v>
      </c>
      <c r="DW44" s="111">
        <f t="shared" ref="DW44:ET44" si="263">SUM(DW21,DW26,DW29,DW33,DW36,DW38,DW41)</f>
        <v>598.03</v>
      </c>
      <c r="DX44" s="111">
        <f t="shared" si="263"/>
        <v>19.213526000000005</v>
      </c>
      <c r="DY44" s="111">
        <f t="shared" si="263"/>
        <v>598.03</v>
      </c>
      <c r="DZ44" s="111">
        <f t="shared" si="263"/>
        <v>19.213526000000005</v>
      </c>
      <c r="EA44" s="111">
        <f t="shared" si="263"/>
        <v>631.17500000000007</v>
      </c>
      <c r="EB44" s="111">
        <f t="shared" si="263"/>
        <v>20.204561500000004</v>
      </c>
      <c r="EC44" s="111">
        <f t="shared" si="263"/>
        <v>578.14300000000014</v>
      </c>
      <c r="ED44" s="111">
        <f t="shared" si="263"/>
        <v>20.746193190000003</v>
      </c>
      <c r="EE44" s="111">
        <f t="shared" si="263"/>
        <v>578.14300000000014</v>
      </c>
      <c r="EF44" s="111">
        <f t="shared" si="263"/>
        <v>20.746193190000003</v>
      </c>
      <c r="EG44" s="111">
        <f t="shared" si="263"/>
        <v>578.14300000000014</v>
      </c>
      <c r="EH44" s="111">
        <f t="shared" si="263"/>
        <v>20.746193190000003</v>
      </c>
      <c r="EI44" s="111">
        <f t="shared" si="263"/>
        <v>578.14300000000014</v>
      </c>
      <c r="EJ44" s="111">
        <f t="shared" si="263"/>
        <v>20.746193190000003</v>
      </c>
      <c r="EK44" s="111">
        <f t="shared" si="263"/>
        <v>578.14300000000014</v>
      </c>
      <c r="EL44" s="111">
        <f t="shared" si="263"/>
        <v>20.746193190000003</v>
      </c>
      <c r="EM44" s="111">
        <f t="shared" si="263"/>
        <v>478.70800000000008</v>
      </c>
      <c r="EN44" s="111">
        <f t="shared" si="263"/>
        <v>16.908996540000004</v>
      </c>
      <c r="EO44" s="111">
        <f t="shared" si="263"/>
        <v>478.70800000000008</v>
      </c>
      <c r="EP44" s="111">
        <f t="shared" si="263"/>
        <v>16.908996540000004</v>
      </c>
      <c r="EQ44" s="111">
        <f t="shared" si="263"/>
        <v>478.70800000000008</v>
      </c>
      <c r="ER44" s="111">
        <f t="shared" si="263"/>
        <v>16.908996540000004</v>
      </c>
      <c r="ES44" s="111">
        <f t="shared" si="263"/>
        <v>478.70800000000008</v>
      </c>
      <c r="ET44" s="111">
        <f t="shared" si="263"/>
        <v>16.908996540000004</v>
      </c>
      <c r="EU44" s="112">
        <f>SUM(EU22:EU43)</f>
        <v>352.52093466774778</v>
      </c>
      <c r="EV44" s="112">
        <f>SUM(EV22:EV43)</f>
        <v>3.4715523960376125</v>
      </c>
      <c r="EW44" s="111">
        <f t="shared" ref="EW44:FT44" si="264">SUM(EW21,EW26,EW29,EW33,EW36,EW38,EW41)</f>
        <v>505.30799999999999</v>
      </c>
      <c r="EX44" s="111">
        <f t="shared" si="264"/>
        <v>17.716306540000005</v>
      </c>
      <c r="EY44" s="111">
        <f t="shared" si="264"/>
        <v>505.30799999999999</v>
      </c>
      <c r="EZ44" s="111">
        <f t="shared" si="264"/>
        <v>17.716306540000005</v>
      </c>
      <c r="FA44" s="111">
        <f t="shared" si="264"/>
        <v>505.30799999999999</v>
      </c>
      <c r="FB44" s="111">
        <f t="shared" si="264"/>
        <v>17.716306540000005</v>
      </c>
      <c r="FC44" s="111">
        <f t="shared" si="264"/>
        <v>318.90200000000004</v>
      </c>
      <c r="FD44" s="111">
        <f t="shared" si="264"/>
        <v>11.221570600000003</v>
      </c>
      <c r="FE44" s="111">
        <f t="shared" si="264"/>
        <v>318.90200000000004</v>
      </c>
      <c r="FF44" s="111">
        <f t="shared" si="264"/>
        <v>11.221570600000003</v>
      </c>
      <c r="FG44" s="111">
        <f t="shared" si="264"/>
        <v>319.40200000000004</v>
      </c>
      <c r="FH44" s="111">
        <f t="shared" si="264"/>
        <v>11.236975600000003</v>
      </c>
      <c r="FI44" s="111">
        <f t="shared" si="264"/>
        <v>319.40200000000004</v>
      </c>
      <c r="FJ44" s="111">
        <f t="shared" si="264"/>
        <v>11.236975600000003</v>
      </c>
      <c r="FK44" s="111">
        <f t="shared" si="264"/>
        <v>319.40200000000004</v>
      </c>
      <c r="FL44" s="111">
        <f t="shared" si="264"/>
        <v>11.236975600000003</v>
      </c>
      <c r="FM44" s="111">
        <f t="shared" si="264"/>
        <v>319.40200000000004</v>
      </c>
      <c r="FN44" s="111">
        <f t="shared" si="264"/>
        <v>11.236975600000003</v>
      </c>
      <c r="FO44" s="111">
        <f t="shared" si="264"/>
        <v>319.40200000000004</v>
      </c>
      <c r="FP44" s="111">
        <f t="shared" si="264"/>
        <v>11.236975600000003</v>
      </c>
      <c r="FQ44" s="111">
        <f t="shared" si="264"/>
        <v>319.40200000000004</v>
      </c>
      <c r="FR44" s="111">
        <f t="shared" si="264"/>
        <v>11.236975600000003</v>
      </c>
      <c r="FS44" s="111">
        <f t="shared" si="264"/>
        <v>319.40200000000004</v>
      </c>
      <c r="FT44" s="111">
        <f t="shared" si="264"/>
        <v>11.236975600000003</v>
      </c>
      <c r="FU44" s="112">
        <f>SUM(FU22:FU43)</f>
        <v>205.1395669821994</v>
      </c>
      <c r="FV44" s="112">
        <f>SUM(FV22:FV43)</f>
        <v>1.7960376125106856</v>
      </c>
      <c r="FW44" s="111">
        <f t="shared" ref="FW44:GT44" si="265">SUM(FW21,FW26,FW29,FW33,FW36,FW38,FW41)</f>
        <v>319.40200000000004</v>
      </c>
      <c r="FX44" s="111">
        <f t="shared" si="265"/>
        <v>11.236975600000003</v>
      </c>
      <c r="FY44" s="111">
        <f t="shared" si="265"/>
        <v>319.40200000000004</v>
      </c>
      <c r="FZ44" s="111">
        <f t="shared" si="265"/>
        <v>11.236975600000003</v>
      </c>
      <c r="GA44" s="111">
        <f t="shared" si="265"/>
        <v>319.40200000000004</v>
      </c>
      <c r="GB44" s="117">
        <f t="shared" si="265"/>
        <v>11.236975600000003</v>
      </c>
      <c r="GC44" s="116">
        <f t="shared" si="265"/>
        <v>228.24100000000004</v>
      </c>
      <c r="GD44" s="111">
        <f t="shared" si="265"/>
        <v>8.0217957354499987</v>
      </c>
      <c r="GE44" s="111">
        <f t="shared" si="265"/>
        <v>228.24100000000004</v>
      </c>
      <c r="GF44" s="111">
        <f t="shared" si="265"/>
        <v>8.0217957354499987</v>
      </c>
      <c r="GG44" s="111">
        <f t="shared" si="265"/>
        <v>228.24100000000004</v>
      </c>
      <c r="GH44" s="111">
        <f t="shared" si="265"/>
        <v>8.0217957354499987</v>
      </c>
      <c r="GI44" s="111">
        <f t="shared" si="265"/>
        <v>228.24100000000004</v>
      </c>
      <c r="GJ44" s="111">
        <f t="shared" si="265"/>
        <v>8.0217957354499987</v>
      </c>
      <c r="GK44" s="111">
        <f t="shared" si="265"/>
        <v>195.09600000000003</v>
      </c>
      <c r="GL44" s="111">
        <f t="shared" si="265"/>
        <v>6.7040317406999987</v>
      </c>
      <c r="GM44" s="111">
        <f t="shared" si="265"/>
        <v>195.09600000000003</v>
      </c>
      <c r="GN44" s="111">
        <f t="shared" si="265"/>
        <v>6.7040317406999987</v>
      </c>
      <c r="GO44" s="111">
        <f t="shared" si="265"/>
        <v>195.09600000000003</v>
      </c>
      <c r="GP44" s="111">
        <f t="shared" si="265"/>
        <v>6.7040317406999987</v>
      </c>
      <c r="GQ44" s="111">
        <f t="shared" si="265"/>
        <v>195.09600000000003</v>
      </c>
      <c r="GR44" s="111">
        <f t="shared" si="265"/>
        <v>6.7040317406999987</v>
      </c>
      <c r="GS44" s="111">
        <f t="shared" si="265"/>
        <v>166.09600000000003</v>
      </c>
      <c r="GT44" s="111">
        <f t="shared" si="265"/>
        <v>5.5850043906999991</v>
      </c>
      <c r="GU44" s="112">
        <f>SUM(GU22:GU43)</f>
        <v>111.42490300384677</v>
      </c>
      <c r="GV44" s="112">
        <f>SUM(GV22:GV43)</f>
        <v>0.92041786091416511</v>
      </c>
      <c r="GW44" s="111">
        <f t="shared" ref="GW44:HL44" si="266">SUM(GW21,GW26,GW29,GW33,GW36,GW38,GW41)</f>
        <v>166.09600000000003</v>
      </c>
      <c r="GX44" s="111">
        <f t="shared" si="266"/>
        <v>5.5850043906999991</v>
      </c>
      <c r="GY44" s="111">
        <f t="shared" si="266"/>
        <v>166.09600000000003</v>
      </c>
      <c r="GZ44" s="111">
        <f t="shared" si="266"/>
        <v>5.5850043906999991</v>
      </c>
      <c r="HA44" s="111">
        <f t="shared" si="266"/>
        <v>166.09600000000003</v>
      </c>
      <c r="HB44" s="111">
        <f t="shared" si="266"/>
        <v>5.5850043906999991</v>
      </c>
      <c r="HC44" s="111">
        <f t="shared" si="266"/>
        <v>7</v>
      </c>
      <c r="HD44" s="111">
        <f t="shared" si="266"/>
        <v>0.26525203074999992</v>
      </c>
      <c r="HE44" s="111">
        <f t="shared" si="266"/>
        <v>7</v>
      </c>
      <c r="HF44" s="111">
        <f t="shared" si="266"/>
        <v>0.26525203074999992</v>
      </c>
      <c r="HG44" s="111">
        <f t="shared" si="266"/>
        <v>8</v>
      </c>
      <c r="HH44" s="111">
        <f t="shared" si="266"/>
        <v>0.30560594399999996</v>
      </c>
      <c r="HI44" s="111">
        <f t="shared" si="266"/>
        <v>7</v>
      </c>
      <c r="HJ44" s="111">
        <f t="shared" si="266"/>
        <v>0.26525203074999992</v>
      </c>
      <c r="HK44" s="111">
        <f t="shared" si="266"/>
        <v>9</v>
      </c>
      <c r="HL44" s="111">
        <f t="shared" si="266"/>
        <v>0.34595985724999989</v>
      </c>
      <c r="HM44" s="112">
        <f>SUM(HM22:HM43)</f>
        <v>58.668963555337662</v>
      </c>
      <c r="HN44" s="112">
        <f>SUM(HN22:HN43)</f>
        <v>34.355921581937949</v>
      </c>
      <c r="HO44" s="60" t="e">
        <f>SUM(AE44,AG44,AI44,AK44,AM44,AO44,AQ44,AS44,AW44,AY44,BA44,BC44,BE44,BG44,BI44,BK44,BM44,BO44,BQ44,BS44,BW44,BY44,CA44,CC44,CE44,CG44,CI44,CK44,CM44,CO44,CQ44,CS44,CW44,CY44,DA44,DC44,DE44,DG44,DI44,DK44,DM44,DO44,DQ44,DS44,DW44,DY44,EA44,EC44,EE44,EG44,EI44,EK44,EM44,EO44,EQ44,ES44,EW44,EY44,FA44,FC44,FE44,FG44,FI44,FK44,FM44,FO44,FQ44,FS44,FW44,FY44,GA44,GC44,GE44,#REF!,#REF!,GG44,GI44,GK44,GM44,GO44,GQ44,GS44,GW44,GY44,HA44,HC44,HE44,HG44,HI44,HK44,AC44,AA44,Y44,W44,S44,Q44,O44,M44,K44,I44,G44,E44)</f>
        <v>#REF!</v>
      </c>
      <c r="HP44" s="61" t="e">
        <f>SUM(AF44,AH44,AJ44,AL44,AN44,AP44,AR44,AT44,AX44,AZ44,BB44,BD44,BF44,BH44,BJ44,BL44,BN44,BP44,BR44,BT44,BX44,BZ44,CB44,CD44,CF44,CH44,CJ44,CL44,CN44,CP44,CR44,CT44,CX44,CZ44,DB44,DD44,DF44,DH44,DJ44,DL44,DN44,DP44,DR44,DT44,DX44,DZ44,EB44,ED44,EF44,EH44,EJ44,EL44,EN44,EP44,ER44,ET44,EX44,EZ44,FB44,FD44,FF44,FH44,FJ44,FL44,FN44,FP44,FR44,FT44,FX44,FZ44,GB44,GD44,GF44,#REF!,#REF!,GH44,GJ44,GL44,GN44,GP44,GR44,GT44,GX44,GZ44,HB44,HD44,HF44,HH44,HJ44,HL44,AD44,AB44,Z44,X44,T44,R44,P44,N44,L44,J44,H44,F44)</f>
        <v>#REF!</v>
      </c>
      <c r="HQ44" s="114">
        <f>SUM(HQ41,HQ38,HQ36,HQ33,HQ29,HQ26,HQ21)</f>
        <v>2040.2441005638104</v>
      </c>
      <c r="HT44" s="40" t="s">
        <v>67</v>
      </c>
      <c r="HU44" s="41" t="s">
        <v>68</v>
      </c>
      <c r="HV44" s="42">
        <v>48</v>
      </c>
      <c r="HW44" s="42">
        <f t="shared" si="250"/>
        <v>43.2</v>
      </c>
      <c r="HX44" s="43">
        <v>86400</v>
      </c>
      <c r="HY44" s="42">
        <f t="shared" si="249"/>
        <v>77760</v>
      </c>
    </row>
    <row r="45" spans="1:238" ht="15.75" thickBot="1">
      <c r="B45" s="106"/>
      <c r="C45" s="106"/>
      <c r="D45" s="118">
        <f>D44</f>
        <v>1.0582729924071002</v>
      </c>
      <c r="E45" s="118">
        <f>E44</f>
        <v>66.290000000000006</v>
      </c>
      <c r="F45" s="118">
        <f>F44</f>
        <v>2.9744323000000001</v>
      </c>
      <c r="G45" s="118">
        <f t="shared" ref="G45:AF45" si="267">E45+G44</f>
        <v>132.58000000000001</v>
      </c>
      <c r="H45" s="118">
        <f t="shared" si="267"/>
        <v>5.9488646000000003</v>
      </c>
      <c r="I45" s="118">
        <f t="shared" si="267"/>
        <v>198.87</v>
      </c>
      <c r="J45" s="118">
        <f t="shared" si="267"/>
        <v>8.9232969000000004</v>
      </c>
      <c r="K45" s="118">
        <f t="shared" si="267"/>
        <v>596.61000000000013</v>
      </c>
      <c r="L45" s="118">
        <f t="shared" si="267"/>
        <v>18.614232000000001</v>
      </c>
      <c r="M45" s="118">
        <f t="shared" si="267"/>
        <v>928.06000000000017</v>
      </c>
      <c r="N45" s="118">
        <f t="shared" si="267"/>
        <v>30.2010611</v>
      </c>
      <c r="O45" s="118">
        <f t="shared" si="267"/>
        <v>1189.9300000000003</v>
      </c>
      <c r="P45" s="118">
        <f t="shared" si="267"/>
        <v>40.123302199999998</v>
      </c>
      <c r="Q45" s="118">
        <f t="shared" si="267"/>
        <v>1451.8000000000002</v>
      </c>
      <c r="R45" s="118">
        <f t="shared" si="267"/>
        <v>50.045543299999999</v>
      </c>
      <c r="S45" s="118">
        <f t="shared" si="267"/>
        <v>1713.67</v>
      </c>
      <c r="T45" s="118">
        <f t="shared" si="267"/>
        <v>59.967784399999999</v>
      </c>
      <c r="U45" s="118"/>
      <c r="V45" s="118">
        <f>V44+D45</f>
        <v>4.4155201890682356</v>
      </c>
      <c r="W45" s="118">
        <f>S45+W44</f>
        <v>1891.25</v>
      </c>
      <c r="X45" s="118">
        <f>T45+X44</f>
        <v>66.253613200000004</v>
      </c>
      <c r="Y45" s="118">
        <f t="shared" si="267"/>
        <v>2115.83</v>
      </c>
      <c r="Z45" s="118">
        <f t="shared" si="267"/>
        <v>73.883642000000009</v>
      </c>
      <c r="AA45" s="118">
        <f t="shared" si="267"/>
        <v>2330.41</v>
      </c>
      <c r="AB45" s="118">
        <f t="shared" si="267"/>
        <v>81.227670800000013</v>
      </c>
      <c r="AC45" s="118">
        <f t="shared" si="267"/>
        <v>2554.9899999999998</v>
      </c>
      <c r="AD45" s="118">
        <f t="shared" si="267"/>
        <v>87.780830800000018</v>
      </c>
      <c r="AE45" s="118">
        <f t="shared" si="267"/>
        <v>2986.0079999999998</v>
      </c>
      <c r="AF45" s="118" t="e">
        <f t="shared" si="267"/>
        <v>#REF!</v>
      </c>
      <c r="AG45" s="119">
        <f t="shared" ref="AG45:BN45" si="268">AE45+AG44</f>
        <v>3213.846</v>
      </c>
      <c r="AH45" s="120" t="e">
        <f t="shared" si="268"/>
        <v>#REF!</v>
      </c>
      <c r="AI45" s="121">
        <f t="shared" si="268"/>
        <v>3541.7579999999998</v>
      </c>
      <c r="AJ45" s="122" t="e">
        <f t="shared" si="268"/>
        <v>#REF!</v>
      </c>
      <c r="AK45" s="119">
        <f t="shared" si="268"/>
        <v>3825.886</v>
      </c>
      <c r="AL45" s="106" t="e">
        <f t="shared" si="268"/>
        <v>#REF!</v>
      </c>
      <c r="AM45" s="106">
        <f t="shared" si="268"/>
        <v>4210.8119999999999</v>
      </c>
      <c r="AN45" s="106" t="e">
        <f t="shared" si="268"/>
        <v>#REF!</v>
      </c>
      <c r="AO45" s="106">
        <f t="shared" si="268"/>
        <v>4648.4759999999997</v>
      </c>
      <c r="AP45" s="106" t="e">
        <f t="shared" si="268"/>
        <v>#REF!</v>
      </c>
      <c r="AQ45" s="106">
        <f t="shared" si="268"/>
        <v>5086.1399999999994</v>
      </c>
      <c r="AR45" s="106" t="e">
        <f t="shared" si="268"/>
        <v>#REF!</v>
      </c>
      <c r="AS45" s="106">
        <f t="shared" si="268"/>
        <v>5533.8039999999992</v>
      </c>
      <c r="AT45" s="106" t="e">
        <f t="shared" si="268"/>
        <v>#REF!</v>
      </c>
      <c r="AU45" s="106"/>
      <c r="AV45" s="118">
        <f>V45+AV44</f>
        <v>9.7397778699653035</v>
      </c>
      <c r="AW45" s="106">
        <f>AS45+AW44</f>
        <v>5981.4679999999989</v>
      </c>
      <c r="AX45" s="106" t="e">
        <f>AT45+AX44</f>
        <v>#REF!</v>
      </c>
      <c r="AY45" s="106">
        <f t="shared" si="268"/>
        <v>6495.6919999999991</v>
      </c>
      <c r="AZ45" s="106" t="e">
        <f t="shared" si="268"/>
        <v>#REF!</v>
      </c>
      <c r="BA45" s="106">
        <f t="shared" si="268"/>
        <v>7009.9159999999993</v>
      </c>
      <c r="BB45" s="106" t="e">
        <f t="shared" si="268"/>
        <v>#REF!</v>
      </c>
      <c r="BC45" s="106">
        <f t="shared" si="268"/>
        <v>7530.7689999999993</v>
      </c>
      <c r="BD45" s="106" t="e">
        <f t="shared" si="268"/>
        <v>#REF!</v>
      </c>
      <c r="BE45" s="106">
        <f t="shared" si="268"/>
        <v>8051.6219999999994</v>
      </c>
      <c r="BF45" s="106" t="e">
        <f t="shared" si="268"/>
        <v>#REF!</v>
      </c>
      <c r="BG45" s="106">
        <f t="shared" si="268"/>
        <v>8572.4749999999985</v>
      </c>
      <c r="BH45" s="106" t="e">
        <f t="shared" si="268"/>
        <v>#REF!</v>
      </c>
      <c r="BI45" s="123">
        <f t="shared" si="268"/>
        <v>9093.3279999999977</v>
      </c>
      <c r="BJ45" s="106" t="e">
        <f t="shared" si="268"/>
        <v>#REF!</v>
      </c>
      <c r="BK45" s="106">
        <f t="shared" si="268"/>
        <v>9614.1809999999969</v>
      </c>
      <c r="BL45" s="106" t="e">
        <f t="shared" si="268"/>
        <v>#REF!</v>
      </c>
      <c r="BM45" s="106">
        <f t="shared" si="268"/>
        <v>10135.033999999996</v>
      </c>
      <c r="BN45" s="106" t="e">
        <f t="shared" si="268"/>
        <v>#REF!</v>
      </c>
      <c r="BO45" s="106">
        <f t="shared" ref="BO45:CT45" si="269">BM45+BO44</f>
        <v>10655.886999999995</v>
      </c>
      <c r="BP45" s="106" t="e">
        <f t="shared" si="269"/>
        <v>#REF!</v>
      </c>
      <c r="BQ45" s="106">
        <f t="shared" si="269"/>
        <v>11176.739999999994</v>
      </c>
      <c r="BR45" s="106" t="e">
        <f t="shared" si="269"/>
        <v>#REF!</v>
      </c>
      <c r="BS45" s="106">
        <f t="shared" si="269"/>
        <v>11697.592999999993</v>
      </c>
      <c r="BT45" s="106" t="e">
        <f t="shared" si="269"/>
        <v>#REF!</v>
      </c>
      <c r="BU45" s="106"/>
      <c r="BV45" s="118">
        <f>AV45+BV44</f>
        <v>15.304614823754211</v>
      </c>
      <c r="BW45" s="106">
        <f>BS45+BW44</f>
        <v>12218.445999999993</v>
      </c>
      <c r="BX45" s="106" t="e">
        <f>BT45+BX44</f>
        <v>#REF!</v>
      </c>
      <c r="BY45" s="106">
        <f t="shared" si="269"/>
        <v>12739.298999999992</v>
      </c>
      <c r="BZ45" s="106" t="e">
        <f t="shared" si="269"/>
        <v>#REF!</v>
      </c>
      <c r="CA45" s="106">
        <f t="shared" si="269"/>
        <v>13260.151999999991</v>
      </c>
      <c r="CB45" s="106" t="e">
        <f t="shared" si="269"/>
        <v>#REF!</v>
      </c>
      <c r="CC45" s="106">
        <f t="shared" si="269"/>
        <v>13814.149999999991</v>
      </c>
      <c r="CD45" s="106" t="e">
        <f t="shared" si="269"/>
        <v>#REF!</v>
      </c>
      <c r="CE45" s="106">
        <f t="shared" si="269"/>
        <v>14369.14799999999</v>
      </c>
      <c r="CF45" s="106" t="e">
        <f t="shared" si="269"/>
        <v>#REF!</v>
      </c>
      <c r="CG45" s="106">
        <f t="shared" si="269"/>
        <v>14924.14599999999</v>
      </c>
      <c r="CH45" s="106" t="e">
        <f t="shared" si="269"/>
        <v>#REF!</v>
      </c>
      <c r="CI45" s="106">
        <f t="shared" si="269"/>
        <v>15479.143999999989</v>
      </c>
      <c r="CJ45" s="106" t="e">
        <f t="shared" si="269"/>
        <v>#REF!</v>
      </c>
      <c r="CK45" s="106">
        <f t="shared" si="269"/>
        <v>16034.141999999989</v>
      </c>
      <c r="CL45" s="106" t="e">
        <f t="shared" si="269"/>
        <v>#REF!</v>
      </c>
      <c r="CM45" s="106">
        <f t="shared" si="269"/>
        <v>16589.139999999989</v>
      </c>
      <c r="CN45" s="106" t="e">
        <f t="shared" si="269"/>
        <v>#REF!</v>
      </c>
      <c r="CO45" s="106">
        <f t="shared" si="269"/>
        <v>17144.137999999988</v>
      </c>
      <c r="CP45" s="106" t="e">
        <f t="shared" si="269"/>
        <v>#REF!</v>
      </c>
      <c r="CQ45" s="106">
        <f t="shared" si="269"/>
        <v>17699.135999999988</v>
      </c>
      <c r="CR45" s="106" t="e">
        <f t="shared" si="269"/>
        <v>#REF!</v>
      </c>
      <c r="CS45" s="106">
        <f t="shared" si="269"/>
        <v>18244.133999999987</v>
      </c>
      <c r="CT45" s="106" t="e">
        <f t="shared" si="269"/>
        <v>#REF!</v>
      </c>
      <c r="CU45" s="106"/>
      <c r="CV45" s="118">
        <f>BV45+CV44</f>
        <v>22.106992004827273</v>
      </c>
      <c r="CW45" s="106">
        <f>CS45+CW44</f>
        <v>18789.131999999987</v>
      </c>
      <c r="CX45" s="106" t="e">
        <f>CT45+CX44</f>
        <v>#REF!</v>
      </c>
      <c r="CY45" s="106">
        <f t="shared" ref="CY45:EF45" si="270">CW45+CY44</f>
        <v>19387.161999999986</v>
      </c>
      <c r="CZ45" s="124" t="e">
        <f t="shared" si="270"/>
        <v>#REF!</v>
      </c>
      <c r="DA45" s="123">
        <f t="shared" si="270"/>
        <v>20051.481999999985</v>
      </c>
      <c r="DB45" s="106" t="e">
        <f t="shared" si="270"/>
        <v>#REF!</v>
      </c>
      <c r="DC45" s="106">
        <f t="shared" si="270"/>
        <v>20649.511999999984</v>
      </c>
      <c r="DD45" s="106" t="e">
        <f t="shared" si="270"/>
        <v>#REF!</v>
      </c>
      <c r="DE45" s="106">
        <f t="shared" si="270"/>
        <v>21247.541999999983</v>
      </c>
      <c r="DF45" s="106" t="e">
        <f t="shared" si="270"/>
        <v>#REF!</v>
      </c>
      <c r="DG45" s="106">
        <f t="shared" si="270"/>
        <v>21845.571999999982</v>
      </c>
      <c r="DH45" s="106" t="e">
        <f t="shared" si="270"/>
        <v>#REF!</v>
      </c>
      <c r="DI45" s="106">
        <f t="shared" si="270"/>
        <v>22443.601999999981</v>
      </c>
      <c r="DJ45" s="106" t="e">
        <f t="shared" si="270"/>
        <v>#REF!</v>
      </c>
      <c r="DK45" s="106">
        <f t="shared" si="270"/>
        <v>23041.63199999998</v>
      </c>
      <c r="DL45" s="106" t="e">
        <f t="shared" si="270"/>
        <v>#REF!</v>
      </c>
      <c r="DM45" s="106">
        <f t="shared" si="270"/>
        <v>23639.661999999978</v>
      </c>
      <c r="DN45" s="106" t="e">
        <f t="shared" si="270"/>
        <v>#REF!</v>
      </c>
      <c r="DO45" s="106">
        <f t="shared" si="270"/>
        <v>24237.691999999977</v>
      </c>
      <c r="DP45" s="106" t="e">
        <f t="shared" si="270"/>
        <v>#REF!</v>
      </c>
      <c r="DQ45" s="106">
        <f t="shared" si="270"/>
        <v>24835.721999999976</v>
      </c>
      <c r="DR45" s="106" t="e">
        <f t="shared" si="270"/>
        <v>#REF!</v>
      </c>
      <c r="DS45" s="106">
        <f t="shared" si="270"/>
        <v>25433.751999999975</v>
      </c>
      <c r="DT45" s="106" t="e">
        <f t="shared" si="270"/>
        <v>#REF!</v>
      </c>
      <c r="DU45" s="106"/>
      <c r="DV45" s="118">
        <f>CV45+DV44</f>
        <v>28.167913712475485</v>
      </c>
      <c r="DW45" s="106">
        <f>DS45+DW44</f>
        <v>26031.781999999974</v>
      </c>
      <c r="DX45" s="106" t="e">
        <f>DT45+DX44</f>
        <v>#REF!</v>
      </c>
      <c r="DY45" s="106">
        <f t="shared" si="270"/>
        <v>26629.811999999973</v>
      </c>
      <c r="DZ45" s="106" t="e">
        <f t="shared" si="270"/>
        <v>#REF!</v>
      </c>
      <c r="EA45" s="106">
        <f t="shared" si="270"/>
        <v>27260.986999999972</v>
      </c>
      <c r="EB45" s="106" t="e">
        <f t="shared" si="270"/>
        <v>#REF!</v>
      </c>
      <c r="EC45" s="106">
        <f t="shared" si="270"/>
        <v>27839.129999999972</v>
      </c>
      <c r="ED45" s="106" t="e">
        <f t="shared" si="270"/>
        <v>#REF!</v>
      </c>
      <c r="EE45" s="106">
        <f t="shared" si="270"/>
        <v>28417.272999999972</v>
      </c>
      <c r="EF45" s="106" t="e">
        <f t="shared" si="270"/>
        <v>#REF!</v>
      </c>
      <c r="EG45" s="106">
        <f t="shared" ref="EG45:FN45" si="271">EE45+EG44</f>
        <v>28995.415999999972</v>
      </c>
      <c r="EH45" s="106" t="e">
        <f t="shared" si="271"/>
        <v>#REF!</v>
      </c>
      <c r="EI45" s="106">
        <f t="shared" si="271"/>
        <v>29573.558999999972</v>
      </c>
      <c r="EJ45" s="106" t="e">
        <f t="shared" si="271"/>
        <v>#REF!</v>
      </c>
      <c r="EK45" s="106">
        <f t="shared" si="271"/>
        <v>30151.701999999972</v>
      </c>
      <c r="EL45" s="106" t="e">
        <f t="shared" si="271"/>
        <v>#REF!</v>
      </c>
      <c r="EM45" s="106">
        <f t="shared" si="271"/>
        <v>30630.409999999971</v>
      </c>
      <c r="EN45" s="106" t="e">
        <f t="shared" si="271"/>
        <v>#REF!</v>
      </c>
      <c r="EO45" s="106">
        <f t="shared" si="271"/>
        <v>31109.117999999969</v>
      </c>
      <c r="EP45" s="106" t="e">
        <f t="shared" si="271"/>
        <v>#REF!</v>
      </c>
      <c r="EQ45" s="106">
        <f t="shared" si="271"/>
        <v>31587.825999999968</v>
      </c>
      <c r="ER45" s="106" t="e">
        <f t="shared" si="271"/>
        <v>#REF!</v>
      </c>
      <c r="ES45" s="106">
        <f t="shared" si="271"/>
        <v>32066.533999999967</v>
      </c>
      <c r="ET45" s="106" t="e">
        <f t="shared" si="271"/>
        <v>#REF!</v>
      </c>
      <c r="EU45" s="106"/>
      <c r="EV45" s="118">
        <f>DV45+EV44</f>
        <v>31.639466108513098</v>
      </c>
      <c r="EW45" s="106">
        <f>ES45+EW44</f>
        <v>32571.841999999968</v>
      </c>
      <c r="EX45" s="106" t="e">
        <f>ET45+EX44</f>
        <v>#REF!</v>
      </c>
      <c r="EY45" s="106">
        <f t="shared" si="271"/>
        <v>33077.149999999965</v>
      </c>
      <c r="EZ45" s="106" t="e">
        <f t="shared" si="271"/>
        <v>#REF!</v>
      </c>
      <c r="FA45" s="106">
        <f t="shared" si="271"/>
        <v>33582.457999999962</v>
      </c>
      <c r="FB45" s="106" t="e">
        <f t="shared" si="271"/>
        <v>#REF!</v>
      </c>
      <c r="FC45" s="106">
        <f t="shared" si="271"/>
        <v>33901.359999999964</v>
      </c>
      <c r="FD45" s="106" t="e">
        <f t="shared" si="271"/>
        <v>#REF!</v>
      </c>
      <c r="FE45" s="106">
        <f t="shared" si="271"/>
        <v>34220.261999999966</v>
      </c>
      <c r="FF45" s="106" t="e">
        <f t="shared" si="271"/>
        <v>#REF!</v>
      </c>
      <c r="FG45" s="106">
        <f t="shared" si="271"/>
        <v>34539.663999999968</v>
      </c>
      <c r="FH45" s="106" t="e">
        <f t="shared" si="271"/>
        <v>#REF!</v>
      </c>
      <c r="FI45" s="106">
        <f t="shared" si="271"/>
        <v>34859.06599999997</v>
      </c>
      <c r="FJ45" s="106" t="e">
        <f t="shared" si="271"/>
        <v>#REF!</v>
      </c>
      <c r="FK45" s="106">
        <f t="shared" si="271"/>
        <v>35178.467999999972</v>
      </c>
      <c r="FL45" s="106" t="e">
        <f t="shared" si="271"/>
        <v>#REF!</v>
      </c>
      <c r="FM45" s="106">
        <f t="shared" si="271"/>
        <v>35497.869999999974</v>
      </c>
      <c r="FN45" s="106" t="e">
        <f t="shared" si="271"/>
        <v>#REF!</v>
      </c>
      <c r="FO45" s="106">
        <f t="shared" ref="FO45:GT45" si="272">FM45+FO44</f>
        <v>35817.271999999975</v>
      </c>
      <c r="FP45" s="106" t="e">
        <f t="shared" si="272"/>
        <v>#REF!</v>
      </c>
      <c r="FQ45" s="106">
        <f t="shared" si="272"/>
        <v>36136.673999999977</v>
      </c>
      <c r="FR45" s="106" t="e">
        <f t="shared" si="272"/>
        <v>#REF!</v>
      </c>
      <c r="FS45" s="106">
        <f t="shared" si="272"/>
        <v>36456.075999999979</v>
      </c>
      <c r="FT45" s="106" t="e">
        <f t="shared" si="272"/>
        <v>#REF!</v>
      </c>
      <c r="FU45" s="106"/>
      <c r="FV45" s="118">
        <f>EV45+FV44</f>
        <v>33.435503721023785</v>
      </c>
      <c r="FW45" s="106">
        <f>FS45+FW44</f>
        <v>36775.477999999981</v>
      </c>
      <c r="FX45" s="106" t="e">
        <f>FT45+FX44</f>
        <v>#REF!</v>
      </c>
      <c r="FY45" s="106">
        <f t="shared" si="272"/>
        <v>37094.879999999983</v>
      </c>
      <c r="FZ45" s="106" t="e">
        <f t="shared" si="272"/>
        <v>#REF!</v>
      </c>
      <c r="GA45" s="106">
        <f t="shared" si="272"/>
        <v>37414.281999999985</v>
      </c>
      <c r="GB45" s="124" t="e">
        <f t="shared" si="272"/>
        <v>#REF!</v>
      </c>
      <c r="GC45" s="123">
        <f t="shared" si="272"/>
        <v>37642.522999999986</v>
      </c>
      <c r="GD45" s="106" t="e">
        <f t="shared" si="272"/>
        <v>#REF!</v>
      </c>
      <c r="GE45" s="106">
        <f t="shared" si="272"/>
        <v>37870.763999999988</v>
      </c>
      <c r="GF45" s="106" t="e">
        <f t="shared" si="272"/>
        <v>#REF!</v>
      </c>
      <c r="GG45" s="106">
        <f t="shared" si="272"/>
        <v>38099.00499999999</v>
      </c>
      <c r="GH45" s="106" t="e">
        <f t="shared" si="272"/>
        <v>#REF!</v>
      </c>
      <c r="GI45" s="106">
        <f t="shared" si="272"/>
        <v>38327.245999999992</v>
      </c>
      <c r="GJ45" s="106" t="e">
        <f t="shared" si="272"/>
        <v>#REF!</v>
      </c>
      <c r="GK45" s="106">
        <f t="shared" si="272"/>
        <v>38522.34199999999</v>
      </c>
      <c r="GL45" s="106" t="e">
        <f t="shared" si="272"/>
        <v>#REF!</v>
      </c>
      <c r="GM45" s="106">
        <f t="shared" si="272"/>
        <v>38717.437999999987</v>
      </c>
      <c r="GN45" s="106" t="e">
        <f t="shared" si="272"/>
        <v>#REF!</v>
      </c>
      <c r="GO45" s="106">
        <f t="shared" si="272"/>
        <v>38912.533999999985</v>
      </c>
      <c r="GP45" s="106" t="e">
        <f t="shared" si="272"/>
        <v>#REF!</v>
      </c>
      <c r="GQ45" s="106">
        <f t="shared" si="272"/>
        <v>39107.629999999983</v>
      </c>
      <c r="GR45" s="106" t="e">
        <f t="shared" si="272"/>
        <v>#REF!</v>
      </c>
      <c r="GS45" s="106">
        <f t="shared" si="272"/>
        <v>39273.725999999981</v>
      </c>
      <c r="GT45" s="106" t="e">
        <f t="shared" si="272"/>
        <v>#REF!</v>
      </c>
      <c r="GU45" s="106"/>
      <c r="GV45" s="118">
        <f>FV45+GV44</f>
        <v>34.355921581937949</v>
      </c>
      <c r="GW45" s="106">
        <f>GS45+GW44</f>
        <v>39439.821999999978</v>
      </c>
      <c r="GX45" s="106" t="e">
        <f>GT45+GX44</f>
        <v>#REF!</v>
      </c>
      <c r="GY45" s="106">
        <f t="shared" ref="GY45:HL45" si="273">GW45+GY44</f>
        <v>39605.917999999976</v>
      </c>
      <c r="GZ45" s="106" t="e">
        <f t="shared" si="273"/>
        <v>#REF!</v>
      </c>
      <c r="HA45" s="106">
        <f t="shared" si="273"/>
        <v>39772.013999999974</v>
      </c>
      <c r="HB45" s="106" t="e">
        <f t="shared" si="273"/>
        <v>#REF!</v>
      </c>
      <c r="HC45" s="106">
        <f t="shared" si="273"/>
        <v>39779.013999999974</v>
      </c>
      <c r="HD45" s="106" t="e">
        <f t="shared" si="273"/>
        <v>#REF!</v>
      </c>
      <c r="HE45" s="106">
        <f t="shared" si="273"/>
        <v>39786.013999999974</v>
      </c>
      <c r="HF45" s="106" t="e">
        <f t="shared" si="273"/>
        <v>#REF!</v>
      </c>
      <c r="HG45" s="106">
        <f t="shared" si="273"/>
        <v>39794.013999999974</v>
      </c>
      <c r="HH45" s="106" t="e">
        <f t="shared" si="273"/>
        <v>#REF!</v>
      </c>
      <c r="HI45" s="106">
        <f t="shared" si="273"/>
        <v>39801.013999999974</v>
      </c>
      <c r="HJ45" s="106" t="e">
        <f t="shared" si="273"/>
        <v>#REF!</v>
      </c>
      <c r="HK45" s="106">
        <f t="shared" si="273"/>
        <v>39810.013999999974</v>
      </c>
      <c r="HL45" s="106" t="e">
        <f t="shared" si="273"/>
        <v>#REF!</v>
      </c>
      <c r="HM45" s="106"/>
      <c r="HN45" s="118"/>
      <c r="HO45" s="8">
        <f>HK45</f>
        <v>39810.013999999974</v>
      </c>
      <c r="HP45" s="8" t="e">
        <f>HL45</f>
        <v>#REF!</v>
      </c>
      <c r="HQ45" s="111"/>
      <c r="HT45" s="40" t="s">
        <v>69</v>
      </c>
      <c r="HU45" s="41" t="s">
        <v>70</v>
      </c>
      <c r="HV45" s="42">
        <v>77</v>
      </c>
      <c r="HW45" s="42">
        <f t="shared" si="250"/>
        <v>69.3</v>
      </c>
      <c r="HX45" s="43">
        <v>138600</v>
      </c>
      <c r="HY45" s="42">
        <f>HX45*0.9</f>
        <v>124740</v>
      </c>
    </row>
    <row r="46" spans="1:238" s="46" customFormat="1" ht="15.75" thickBot="1">
      <c r="B46" s="49" t="s">
        <v>100</v>
      </c>
      <c r="C46" s="49"/>
      <c r="D46" s="50"/>
      <c r="E46" s="105">
        <f t="shared" ref="E46:T46" si="274">SUM(E21,E26,E33,E36,E38,E41)</f>
        <v>0</v>
      </c>
      <c r="F46" s="105">
        <f t="shared" si="274"/>
        <v>0</v>
      </c>
      <c r="G46" s="105">
        <f t="shared" si="274"/>
        <v>0</v>
      </c>
      <c r="H46" s="105">
        <f t="shared" si="274"/>
        <v>0</v>
      </c>
      <c r="I46" s="105">
        <f t="shared" si="274"/>
        <v>0</v>
      </c>
      <c r="J46" s="105">
        <f t="shared" si="274"/>
        <v>0</v>
      </c>
      <c r="K46" s="105">
        <f t="shared" si="274"/>
        <v>198.87</v>
      </c>
      <c r="L46" s="105">
        <f t="shared" si="274"/>
        <v>6.7165027999999998</v>
      </c>
      <c r="M46" s="105">
        <f t="shared" si="274"/>
        <v>265.16000000000003</v>
      </c>
      <c r="N46" s="105">
        <f t="shared" si="274"/>
        <v>8.6123967999999991</v>
      </c>
      <c r="O46" s="105">
        <f t="shared" si="274"/>
        <v>175.58</v>
      </c>
      <c r="P46" s="105">
        <f t="shared" si="274"/>
        <v>6.2131087999999997</v>
      </c>
      <c r="Q46" s="105">
        <f t="shared" si="274"/>
        <v>175.58</v>
      </c>
      <c r="R46" s="105">
        <f t="shared" si="274"/>
        <v>6.2131087999999997</v>
      </c>
      <c r="S46" s="105">
        <f t="shared" si="274"/>
        <v>175.58</v>
      </c>
      <c r="T46" s="105">
        <f t="shared" si="274"/>
        <v>6.2131087999999997</v>
      </c>
      <c r="U46" s="105">
        <f>U44+AU44/2-U47</f>
        <v>115.59464071503999</v>
      </c>
      <c r="V46" s="50"/>
      <c r="W46" s="105">
        <f t="shared" ref="W46:AT46" si="275">SUM(W21,W26,W33,W36,W38,W41)</f>
        <v>177.58</v>
      </c>
      <c r="X46" s="105">
        <f t="shared" si="275"/>
        <v>6.2858288</v>
      </c>
      <c r="Y46" s="105">
        <f t="shared" si="275"/>
        <v>224.58</v>
      </c>
      <c r="Z46" s="105">
        <f t="shared" si="275"/>
        <v>7.6300287999999989</v>
      </c>
      <c r="AA46" s="105">
        <f t="shared" si="275"/>
        <v>214.58</v>
      </c>
      <c r="AB46" s="105">
        <f t="shared" si="275"/>
        <v>7.3440287999999994</v>
      </c>
      <c r="AC46" s="105">
        <f t="shared" si="275"/>
        <v>224.58</v>
      </c>
      <c r="AD46" s="105">
        <f t="shared" si="275"/>
        <v>6.5531600000000001</v>
      </c>
      <c r="AE46" s="105">
        <f t="shared" si="275"/>
        <v>431.01799999999997</v>
      </c>
      <c r="AF46" s="105" t="e">
        <f t="shared" si="275"/>
        <v>#REF!</v>
      </c>
      <c r="AG46" s="105">
        <f t="shared" si="275"/>
        <v>227.83800000000002</v>
      </c>
      <c r="AH46" s="105">
        <f t="shared" si="275"/>
        <v>7.826089679999999</v>
      </c>
      <c r="AI46" s="105">
        <f t="shared" si="275"/>
        <v>327.91199999999998</v>
      </c>
      <c r="AJ46" s="105">
        <f t="shared" si="275"/>
        <v>9.1620490599999993</v>
      </c>
      <c r="AK46" s="105">
        <f t="shared" si="275"/>
        <v>284.12800000000004</v>
      </c>
      <c r="AL46" s="105">
        <f t="shared" si="275"/>
        <v>10.12617082</v>
      </c>
      <c r="AM46" s="105">
        <f t="shared" si="275"/>
        <v>384.92599999999999</v>
      </c>
      <c r="AN46" s="105">
        <f t="shared" si="275"/>
        <v>12.338038900000001</v>
      </c>
      <c r="AO46" s="105">
        <f t="shared" si="275"/>
        <v>437.66399999999999</v>
      </c>
      <c r="AP46" s="105">
        <f t="shared" si="275"/>
        <v>12.820099780000001</v>
      </c>
      <c r="AQ46" s="105">
        <f t="shared" si="275"/>
        <v>437.66399999999999</v>
      </c>
      <c r="AR46" s="105">
        <f t="shared" si="275"/>
        <v>12.820099780000001</v>
      </c>
      <c r="AS46" s="105">
        <f t="shared" si="275"/>
        <v>447.66399999999999</v>
      </c>
      <c r="AT46" s="105">
        <f t="shared" si="275"/>
        <v>13.268799780000002</v>
      </c>
      <c r="AU46" s="105"/>
      <c r="AV46" s="50">
        <f>AU44/2+BU44+CU44+DU44/2-AV47</f>
        <v>814.00085286399406</v>
      </c>
      <c r="AW46" s="105">
        <f t="shared" ref="AW46:BT46" si="276">SUM(AW21,AW26,AW33,AW36,AW38,AW41)</f>
        <v>447.66399999999999</v>
      </c>
      <c r="AX46" s="105">
        <f t="shared" si="276"/>
        <v>13.268799780000002</v>
      </c>
      <c r="AY46" s="105">
        <f t="shared" si="276"/>
        <v>514.22400000000005</v>
      </c>
      <c r="AZ46" s="105">
        <f t="shared" si="276"/>
        <v>13.268072580000002</v>
      </c>
      <c r="BA46" s="105">
        <f t="shared" si="276"/>
        <v>514.22400000000005</v>
      </c>
      <c r="BB46" s="105">
        <f t="shared" si="276"/>
        <v>13.268072580000002</v>
      </c>
      <c r="BC46" s="105">
        <f t="shared" si="276"/>
        <v>520.85300000000007</v>
      </c>
      <c r="BD46" s="105">
        <f t="shared" si="276"/>
        <v>13.711336050000002</v>
      </c>
      <c r="BE46" s="105">
        <f t="shared" si="276"/>
        <v>520.85300000000007</v>
      </c>
      <c r="BF46" s="105">
        <f t="shared" si="276"/>
        <v>13.711336050000002</v>
      </c>
      <c r="BG46" s="105">
        <f t="shared" si="276"/>
        <v>520.85300000000007</v>
      </c>
      <c r="BH46" s="105">
        <f t="shared" si="276"/>
        <v>13.711336050000002</v>
      </c>
      <c r="BI46" s="105">
        <f t="shared" si="276"/>
        <v>520.85300000000007</v>
      </c>
      <c r="BJ46" s="105">
        <f t="shared" si="276"/>
        <v>13.711336050000002</v>
      </c>
      <c r="BK46" s="105">
        <f t="shared" si="276"/>
        <v>520.85300000000007</v>
      </c>
      <c r="BL46" s="105">
        <f t="shared" si="276"/>
        <v>13.711336050000002</v>
      </c>
      <c r="BM46" s="105">
        <f t="shared" si="276"/>
        <v>520.85300000000007</v>
      </c>
      <c r="BN46" s="105">
        <f t="shared" si="276"/>
        <v>13.711336050000002</v>
      </c>
      <c r="BO46" s="105">
        <f t="shared" si="276"/>
        <v>520.85300000000007</v>
      </c>
      <c r="BP46" s="105">
        <f t="shared" si="276"/>
        <v>13.711336050000002</v>
      </c>
      <c r="BQ46" s="105">
        <f t="shared" si="276"/>
        <v>520.85300000000007</v>
      </c>
      <c r="BR46" s="105">
        <f t="shared" si="276"/>
        <v>13.711336050000002</v>
      </c>
      <c r="BS46" s="105">
        <f t="shared" si="276"/>
        <v>520.85300000000007</v>
      </c>
      <c r="BT46" s="105">
        <f t="shared" si="276"/>
        <v>13.711336050000002</v>
      </c>
      <c r="BU46" s="105"/>
      <c r="BV46" s="50"/>
      <c r="BW46" s="105">
        <f t="shared" ref="BW46:CT46" si="277">SUM(BW21,BW26,BW33,BW36,BW38,BW41)</f>
        <v>520.85300000000007</v>
      </c>
      <c r="BX46" s="105">
        <f t="shared" si="277"/>
        <v>13.711336050000002</v>
      </c>
      <c r="BY46" s="105">
        <f t="shared" si="277"/>
        <v>520.85300000000007</v>
      </c>
      <c r="BZ46" s="105" t="e">
        <f t="shared" si="277"/>
        <v>#REF!</v>
      </c>
      <c r="CA46" s="105">
        <f t="shared" si="277"/>
        <v>520.85300000000007</v>
      </c>
      <c r="CB46" s="105">
        <f t="shared" si="277"/>
        <v>13.711336050000002</v>
      </c>
      <c r="CC46" s="105">
        <f t="shared" si="277"/>
        <v>553.99800000000005</v>
      </c>
      <c r="CD46" s="105">
        <f t="shared" si="277"/>
        <v>15.158338520000001</v>
      </c>
      <c r="CE46" s="105">
        <f t="shared" si="277"/>
        <v>554.99800000000005</v>
      </c>
      <c r="CF46" s="105">
        <f t="shared" si="277"/>
        <v>15.187798520000001</v>
      </c>
      <c r="CG46" s="105">
        <f t="shared" si="277"/>
        <v>554.99800000000005</v>
      </c>
      <c r="CH46" s="105">
        <f t="shared" si="277"/>
        <v>15.187798520000001</v>
      </c>
      <c r="CI46" s="105">
        <f t="shared" si="277"/>
        <v>554.99800000000005</v>
      </c>
      <c r="CJ46" s="105">
        <f t="shared" si="277"/>
        <v>15.187798520000001</v>
      </c>
      <c r="CK46" s="105">
        <f t="shared" si="277"/>
        <v>554.99800000000005</v>
      </c>
      <c r="CL46" s="105">
        <f t="shared" si="277"/>
        <v>15.187798520000001</v>
      </c>
      <c r="CM46" s="105">
        <f t="shared" si="277"/>
        <v>554.99800000000005</v>
      </c>
      <c r="CN46" s="105">
        <f t="shared" si="277"/>
        <v>15.187798520000001</v>
      </c>
      <c r="CO46" s="105">
        <f t="shared" si="277"/>
        <v>554.99800000000005</v>
      </c>
      <c r="CP46" s="105">
        <f t="shared" si="277"/>
        <v>15.187798520000001</v>
      </c>
      <c r="CQ46" s="105">
        <f t="shared" si="277"/>
        <v>554.99800000000005</v>
      </c>
      <c r="CR46" s="105">
        <f t="shared" si="277"/>
        <v>15.187798520000001</v>
      </c>
      <c r="CS46" s="105">
        <f t="shared" si="277"/>
        <v>544.99800000000005</v>
      </c>
      <c r="CT46" s="105">
        <f t="shared" si="277"/>
        <v>14.725598520000002</v>
      </c>
      <c r="CU46" s="105"/>
      <c r="CV46" s="50">
        <f>DU44/2+EU44+FU44+GU44/2-CV47</f>
        <v>713.6837903731082</v>
      </c>
      <c r="CW46" s="105">
        <f t="shared" ref="CW46:DT46" si="278">SUM(CW21,CW26,CW33,CW36,CW38,CW41)</f>
        <v>544.99800000000005</v>
      </c>
      <c r="CX46" s="105">
        <f t="shared" si="278"/>
        <v>14.725598520000002</v>
      </c>
      <c r="CY46" s="105">
        <f t="shared" si="278"/>
        <v>598.03</v>
      </c>
      <c r="CZ46" s="105">
        <f t="shared" si="278"/>
        <v>16.712177240000003</v>
      </c>
      <c r="DA46" s="105">
        <f t="shared" si="278"/>
        <v>664.32</v>
      </c>
      <c r="DB46" s="105">
        <f t="shared" si="278"/>
        <v>19.195400640000003</v>
      </c>
      <c r="DC46" s="105">
        <f t="shared" si="278"/>
        <v>598.03</v>
      </c>
      <c r="DD46" s="105">
        <f t="shared" si="278"/>
        <v>19.213526000000005</v>
      </c>
      <c r="DE46" s="105">
        <f t="shared" si="278"/>
        <v>598.03</v>
      </c>
      <c r="DF46" s="105">
        <f t="shared" si="278"/>
        <v>19.213526000000005</v>
      </c>
      <c r="DG46" s="105">
        <f t="shared" si="278"/>
        <v>598.03</v>
      </c>
      <c r="DH46" s="105">
        <f t="shared" si="278"/>
        <v>19.213526000000005</v>
      </c>
      <c r="DI46" s="105">
        <f t="shared" si="278"/>
        <v>598.03</v>
      </c>
      <c r="DJ46" s="105">
        <f t="shared" si="278"/>
        <v>19.213526000000005</v>
      </c>
      <c r="DK46" s="105">
        <f t="shared" si="278"/>
        <v>598.03</v>
      </c>
      <c r="DL46" s="105">
        <f t="shared" si="278"/>
        <v>19.213526000000005</v>
      </c>
      <c r="DM46" s="105">
        <f t="shared" si="278"/>
        <v>598.03</v>
      </c>
      <c r="DN46" s="105">
        <f t="shared" si="278"/>
        <v>19.213526000000005</v>
      </c>
      <c r="DO46" s="105">
        <f t="shared" si="278"/>
        <v>598.03</v>
      </c>
      <c r="DP46" s="105">
        <f t="shared" si="278"/>
        <v>19.213526000000005</v>
      </c>
      <c r="DQ46" s="105">
        <f t="shared" si="278"/>
        <v>598.03</v>
      </c>
      <c r="DR46" s="105">
        <f t="shared" si="278"/>
        <v>19.213526000000005</v>
      </c>
      <c r="DS46" s="105">
        <f t="shared" si="278"/>
        <v>598.03</v>
      </c>
      <c r="DT46" s="105">
        <f t="shared" si="278"/>
        <v>19.213526000000005</v>
      </c>
      <c r="DU46" s="105"/>
      <c r="DV46" s="50"/>
      <c r="DW46" s="105">
        <f t="shared" ref="DW46:ET46" si="279">SUM(DW21,DW26,DW33,DW36,DW38,DW41)</f>
        <v>598.03</v>
      </c>
      <c r="DX46" s="105">
        <f t="shared" si="279"/>
        <v>19.213526000000005</v>
      </c>
      <c r="DY46" s="105">
        <f t="shared" si="279"/>
        <v>598.03</v>
      </c>
      <c r="DZ46" s="105">
        <f t="shared" si="279"/>
        <v>19.213526000000005</v>
      </c>
      <c r="EA46" s="105">
        <f t="shared" si="279"/>
        <v>631.17500000000007</v>
      </c>
      <c r="EB46" s="105">
        <f t="shared" si="279"/>
        <v>20.204561500000004</v>
      </c>
      <c r="EC46" s="105">
        <f t="shared" si="279"/>
        <v>578.14300000000014</v>
      </c>
      <c r="ED46" s="105">
        <f t="shared" si="279"/>
        <v>20.746193190000003</v>
      </c>
      <c r="EE46" s="105">
        <f t="shared" si="279"/>
        <v>578.14300000000014</v>
      </c>
      <c r="EF46" s="105">
        <f t="shared" si="279"/>
        <v>20.746193190000003</v>
      </c>
      <c r="EG46" s="105">
        <f t="shared" si="279"/>
        <v>578.14300000000014</v>
      </c>
      <c r="EH46" s="105">
        <f t="shared" si="279"/>
        <v>20.746193190000003</v>
      </c>
      <c r="EI46" s="105">
        <f t="shared" si="279"/>
        <v>578.14300000000014</v>
      </c>
      <c r="EJ46" s="105">
        <f t="shared" si="279"/>
        <v>20.746193190000003</v>
      </c>
      <c r="EK46" s="105">
        <f t="shared" si="279"/>
        <v>578.14300000000014</v>
      </c>
      <c r="EL46" s="105">
        <f t="shared" si="279"/>
        <v>20.746193190000003</v>
      </c>
      <c r="EM46" s="105">
        <f t="shared" si="279"/>
        <v>478.70800000000008</v>
      </c>
      <c r="EN46" s="105">
        <f t="shared" si="279"/>
        <v>16.908996540000004</v>
      </c>
      <c r="EO46" s="105">
        <f t="shared" si="279"/>
        <v>478.70800000000008</v>
      </c>
      <c r="EP46" s="105">
        <f t="shared" si="279"/>
        <v>16.908996540000004</v>
      </c>
      <c r="EQ46" s="105">
        <f t="shared" si="279"/>
        <v>478.70800000000008</v>
      </c>
      <c r="ER46" s="105">
        <f t="shared" si="279"/>
        <v>16.908996540000004</v>
      </c>
      <c r="ES46" s="105">
        <f t="shared" si="279"/>
        <v>478.70800000000008</v>
      </c>
      <c r="ET46" s="105">
        <f t="shared" si="279"/>
        <v>16.908996540000004</v>
      </c>
      <c r="EU46" s="105"/>
      <c r="EV46" s="50"/>
      <c r="EW46" s="105">
        <f t="shared" ref="EW46:FT46" si="280">SUM(EW21,EW26,EW33,EW36,EW38,EW41)</f>
        <v>505.30799999999999</v>
      </c>
      <c r="EX46" s="105">
        <f t="shared" si="280"/>
        <v>17.716306540000005</v>
      </c>
      <c r="EY46" s="105">
        <f t="shared" si="280"/>
        <v>505.30799999999999</v>
      </c>
      <c r="EZ46" s="105">
        <f t="shared" si="280"/>
        <v>17.716306540000005</v>
      </c>
      <c r="FA46" s="105">
        <f t="shared" si="280"/>
        <v>505.30799999999999</v>
      </c>
      <c r="FB46" s="105">
        <f t="shared" si="280"/>
        <v>17.716306540000005</v>
      </c>
      <c r="FC46" s="105">
        <f t="shared" si="280"/>
        <v>318.90200000000004</v>
      </c>
      <c r="FD46" s="105">
        <f t="shared" si="280"/>
        <v>11.221570600000003</v>
      </c>
      <c r="FE46" s="105">
        <f t="shared" si="280"/>
        <v>318.90200000000004</v>
      </c>
      <c r="FF46" s="105">
        <f t="shared" si="280"/>
        <v>11.221570600000003</v>
      </c>
      <c r="FG46" s="105">
        <f t="shared" si="280"/>
        <v>319.40200000000004</v>
      </c>
      <c r="FH46" s="105">
        <f t="shared" si="280"/>
        <v>11.236975600000003</v>
      </c>
      <c r="FI46" s="105">
        <f t="shared" si="280"/>
        <v>319.40200000000004</v>
      </c>
      <c r="FJ46" s="105">
        <f t="shared" si="280"/>
        <v>11.236975600000003</v>
      </c>
      <c r="FK46" s="105">
        <f t="shared" si="280"/>
        <v>319.40200000000004</v>
      </c>
      <c r="FL46" s="105">
        <f t="shared" si="280"/>
        <v>11.236975600000003</v>
      </c>
      <c r="FM46" s="105">
        <f t="shared" si="280"/>
        <v>319.40200000000004</v>
      </c>
      <c r="FN46" s="105">
        <f t="shared" si="280"/>
        <v>11.236975600000003</v>
      </c>
      <c r="FO46" s="105">
        <f t="shared" si="280"/>
        <v>319.40200000000004</v>
      </c>
      <c r="FP46" s="105">
        <f t="shared" si="280"/>
        <v>11.236975600000003</v>
      </c>
      <c r="FQ46" s="105">
        <f t="shared" si="280"/>
        <v>319.40200000000004</v>
      </c>
      <c r="FR46" s="105">
        <f t="shared" si="280"/>
        <v>11.236975600000003</v>
      </c>
      <c r="FS46" s="105">
        <f t="shared" si="280"/>
        <v>319.40200000000004</v>
      </c>
      <c r="FT46" s="105">
        <f t="shared" si="280"/>
        <v>11.236975600000003</v>
      </c>
      <c r="FU46" s="105">
        <f>GU44/2+HM44-FU47</f>
        <v>107.28747755726104</v>
      </c>
      <c r="FV46" s="50"/>
      <c r="FW46" s="105">
        <f t="shared" ref="FW46:GT46" si="281">SUM(FW21,FW26,FW33,FW36,FW38,FW41)</f>
        <v>319.40200000000004</v>
      </c>
      <c r="FX46" s="105">
        <f t="shared" si="281"/>
        <v>11.236975600000003</v>
      </c>
      <c r="FY46" s="105">
        <f t="shared" si="281"/>
        <v>319.40200000000004</v>
      </c>
      <c r="FZ46" s="105">
        <f t="shared" si="281"/>
        <v>11.236975600000003</v>
      </c>
      <c r="GA46" s="105">
        <f t="shared" si="281"/>
        <v>319.40200000000004</v>
      </c>
      <c r="GB46" s="105">
        <f t="shared" si="281"/>
        <v>11.236975600000003</v>
      </c>
      <c r="GC46" s="105">
        <f t="shared" si="281"/>
        <v>228.24100000000004</v>
      </c>
      <c r="GD46" s="105">
        <f t="shared" si="281"/>
        <v>8.0217957354499987</v>
      </c>
      <c r="GE46" s="105">
        <f t="shared" si="281"/>
        <v>228.24100000000004</v>
      </c>
      <c r="GF46" s="105">
        <f t="shared" si="281"/>
        <v>8.0217957354499987</v>
      </c>
      <c r="GG46" s="105">
        <f t="shared" si="281"/>
        <v>228.24100000000004</v>
      </c>
      <c r="GH46" s="105">
        <f t="shared" si="281"/>
        <v>8.0217957354499987</v>
      </c>
      <c r="GI46" s="105">
        <f t="shared" si="281"/>
        <v>228.24100000000004</v>
      </c>
      <c r="GJ46" s="105">
        <f t="shared" si="281"/>
        <v>8.0217957354499987</v>
      </c>
      <c r="GK46" s="105">
        <f t="shared" si="281"/>
        <v>195.09600000000003</v>
      </c>
      <c r="GL46" s="105">
        <f t="shared" si="281"/>
        <v>6.7040317406999987</v>
      </c>
      <c r="GM46" s="105">
        <f t="shared" si="281"/>
        <v>195.09600000000003</v>
      </c>
      <c r="GN46" s="105">
        <f t="shared" si="281"/>
        <v>6.7040317406999987</v>
      </c>
      <c r="GO46" s="105">
        <f t="shared" si="281"/>
        <v>195.09600000000003</v>
      </c>
      <c r="GP46" s="105">
        <f t="shared" si="281"/>
        <v>6.7040317406999987</v>
      </c>
      <c r="GQ46" s="105">
        <f t="shared" si="281"/>
        <v>195.09600000000003</v>
      </c>
      <c r="GR46" s="105">
        <f t="shared" si="281"/>
        <v>6.7040317406999987</v>
      </c>
      <c r="GS46" s="105">
        <f t="shared" si="281"/>
        <v>166.09600000000003</v>
      </c>
      <c r="GT46" s="105">
        <f t="shared" si="281"/>
        <v>5.5850043906999991</v>
      </c>
      <c r="GU46" s="105"/>
      <c r="GV46" s="50"/>
      <c r="GW46" s="105">
        <f t="shared" ref="GW46:HL46" si="282">SUM(GW21,GW26,GW33,GW36,GW38,GW41)</f>
        <v>166.09600000000003</v>
      </c>
      <c r="GX46" s="105">
        <f t="shared" si="282"/>
        <v>5.5850043906999991</v>
      </c>
      <c r="GY46" s="105">
        <f t="shared" si="282"/>
        <v>166.09600000000003</v>
      </c>
      <c r="GZ46" s="105">
        <f t="shared" si="282"/>
        <v>5.5850043906999991</v>
      </c>
      <c r="HA46" s="105">
        <f t="shared" si="282"/>
        <v>166.09600000000003</v>
      </c>
      <c r="HB46" s="105">
        <f t="shared" si="282"/>
        <v>5.5850043906999991</v>
      </c>
      <c r="HC46" s="105">
        <f t="shared" si="282"/>
        <v>7</v>
      </c>
      <c r="HD46" s="105">
        <f t="shared" si="282"/>
        <v>0.26525203074999992</v>
      </c>
      <c r="HE46" s="105">
        <f t="shared" si="282"/>
        <v>7</v>
      </c>
      <c r="HF46" s="105">
        <f t="shared" si="282"/>
        <v>0.26525203074999992</v>
      </c>
      <c r="HG46" s="105">
        <f t="shared" si="282"/>
        <v>8</v>
      </c>
      <c r="HH46" s="105">
        <f t="shared" si="282"/>
        <v>0.30560594399999996</v>
      </c>
      <c r="HI46" s="105">
        <f t="shared" si="282"/>
        <v>7</v>
      </c>
      <c r="HJ46" s="105">
        <f t="shared" si="282"/>
        <v>0.26525203074999992</v>
      </c>
      <c r="HK46" s="105">
        <f t="shared" si="282"/>
        <v>9</v>
      </c>
      <c r="HL46" s="105">
        <f t="shared" si="282"/>
        <v>0.34595985724999989</v>
      </c>
      <c r="HM46" s="105"/>
      <c r="HN46" s="50"/>
      <c r="HO46" s="78"/>
      <c r="HP46" s="78"/>
      <c r="HQ46" s="125">
        <f>FU47+FU46+CV46+CV47+AV46+AV47+U46+U47</f>
        <v>2040.2441005638104</v>
      </c>
      <c r="HT46" s="40" t="s">
        <v>71</v>
      </c>
      <c r="HU46" s="41" t="s">
        <v>72</v>
      </c>
      <c r="HV46" s="42">
        <v>60</v>
      </c>
      <c r="HW46" s="42">
        <f t="shared" si="250"/>
        <v>54</v>
      </c>
      <c r="HX46" s="43">
        <v>108000</v>
      </c>
      <c r="HY46" s="42">
        <f t="shared" si="249"/>
        <v>97200</v>
      </c>
    </row>
    <row r="47" spans="1:238" s="46" customFormat="1" ht="15.75" thickBot="1">
      <c r="A47" s="5"/>
      <c r="B47" s="49"/>
      <c r="C47" s="49"/>
      <c r="D47" s="50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>
        <f>SUM(U30:U32)+SUM(AU30:AU32)/2</f>
        <v>45.440471158294365</v>
      </c>
      <c r="V47" s="50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50">
        <f>SUM(AU30:AU32)/2+SUM(BU30:BU32)+SUM(CU30:CU32)+SUM(DU30:DU32)/2</f>
        <v>137.13046789611303</v>
      </c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50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50">
        <f>SUM(DU30:DU32)/2+SUM(EU30:EU32)+SUM(FU30:FU32)+SUM(GU30:GU32)/2</f>
        <v>100.01246250000001</v>
      </c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50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50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>
        <f>SUM(GU30:GU32)/2+SUM(HM30:HM32)</f>
        <v>7.0939375000000027</v>
      </c>
      <c r="FV47" s="50"/>
      <c r="FW47" s="105"/>
      <c r="FX47" s="105"/>
      <c r="FY47" s="105"/>
      <c r="FZ47" s="105"/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  <c r="GR47" s="105"/>
      <c r="GS47" s="105"/>
      <c r="GT47" s="105"/>
      <c r="GU47" s="105"/>
      <c r="GV47" s="50"/>
      <c r="GW47" s="105"/>
      <c r="GX47" s="105"/>
      <c r="GY47" s="105"/>
      <c r="GZ47" s="105"/>
      <c r="HA47" s="105"/>
      <c r="HB47" s="105"/>
      <c r="HC47" s="105"/>
      <c r="HD47" s="105"/>
      <c r="HE47" s="105"/>
      <c r="HF47" s="105"/>
      <c r="HG47" s="105"/>
      <c r="HH47" s="105"/>
      <c r="HI47" s="105"/>
      <c r="HJ47" s="105"/>
      <c r="HK47" s="105"/>
      <c r="HL47" s="105"/>
      <c r="HM47" s="105"/>
      <c r="HN47" s="50"/>
      <c r="HO47" s="78"/>
      <c r="HP47" s="78"/>
      <c r="HQ47" s="23"/>
      <c r="HT47" s="40" t="s">
        <v>73</v>
      </c>
      <c r="HU47" s="41" t="s">
        <v>74</v>
      </c>
      <c r="HV47" s="42">
        <v>48</v>
      </c>
      <c r="HW47" s="42">
        <f t="shared" si="250"/>
        <v>43.2</v>
      </c>
      <c r="HX47" s="43">
        <v>86400</v>
      </c>
      <c r="HY47" s="42">
        <f t="shared" si="249"/>
        <v>77760</v>
      </c>
    </row>
    <row r="48" spans="1:238" s="23" customFormat="1" ht="15.75" thickBot="1">
      <c r="A48" s="130"/>
      <c r="B48" s="134"/>
      <c r="C48" s="134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3"/>
      <c r="AF48" s="133"/>
      <c r="AG48" s="132"/>
      <c r="AH48" s="133"/>
      <c r="AI48" s="135"/>
      <c r="AJ48" s="133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3">
        <v>3.1</v>
      </c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32"/>
      <c r="EE48" s="132"/>
      <c r="EF48" s="132"/>
      <c r="EG48" s="132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32"/>
      <c r="FG48" s="132"/>
      <c r="FH48" s="132"/>
      <c r="FI48" s="132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32"/>
      <c r="FU48" s="132"/>
      <c r="FV48" s="132"/>
      <c r="FW48" s="132"/>
      <c r="FX48" s="132"/>
      <c r="FY48" s="132"/>
      <c r="FZ48" s="132"/>
      <c r="GA48" s="132"/>
      <c r="GB48" s="132"/>
      <c r="GC48" s="132"/>
      <c r="GD48" s="132"/>
      <c r="GE48" s="132"/>
      <c r="GF48" s="132"/>
      <c r="GG48" s="132"/>
      <c r="GH48" s="132"/>
      <c r="GI48" s="132"/>
      <c r="GJ48" s="132"/>
      <c r="GK48" s="132"/>
      <c r="GL48" s="132"/>
      <c r="GM48" s="132"/>
      <c r="GN48" s="132"/>
      <c r="GO48" s="132"/>
      <c r="GP48" s="132"/>
      <c r="GQ48" s="132"/>
      <c r="GR48" s="132"/>
      <c r="GS48" s="132"/>
      <c r="GT48" s="132"/>
      <c r="GU48" s="132"/>
      <c r="GV48" s="132"/>
      <c r="GW48" s="132"/>
      <c r="GX48" s="132"/>
      <c r="GY48" s="132"/>
      <c r="GZ48" s="132"/>
      <c r="HA48" s="132"/>
      <c r="HB48" s="132"/>
      <c r="HC48" s="132"/>
      <c r="HD48" s="132"/>
      <c r="HE48" s="132"/>
      <c r="HF48" s="132"/>
      <c r="HG48" s="132"/>
      <c r="HH48" s="132"/>
      <c r="HI48" s="132"/>
      <c r="HJ48" s="132"/>
      <c r="HK48" s="132"/>
      <c r="HL48" s="132"/>
      <c r="HM48" s="132"/>
      <c r="HN48" s="132"/>
      <c r="HO48" s="131">
        <f>HK48</f>
        <v>0</v>
      </c>
      <c r="HP48" s="61" t="e">
        <f>#REF!</f>
        <v>#REF!</v>
      </c>
      <c r="HT48" s="40" t="s">
        <v>75</v>
      </c>
      <c r="HU48" s="41" t="s">
        <v>76</v>
      </c>
      <c r="HV48" s="42">
        <v>60</v>
      </c>
      <c r="HW48" s="42">
        <f t="shared" si="250"/>
        <v>54</v>
      </c>
      <c r="HX48" s="43">
        <v>108000</v>
      </c>
      <c r="HY48" s="42">
        <f t="shared" si="249"/>
        <v>97200</v>
      </c>
    </row>
    <row r="49" spans="1:233" ht="15.75" thickBot="1">
      <c r="D49" s="50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"/>
      <c r="AF49" s="5"/>
      <c r="AG49" s="5"/>
      <c r="AH49" s="76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0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70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0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0"/>
      <c r="CW49" s="5"/>
      <c r="CX49" s="5"/>
      <c r="CY49" s="5"/>
      <c r="CZ49" s="76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0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0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0"/>
      <c r="FW49" s="5"/>
      <c r="FX49" s="5"/>
      <c r="FY49" s="5"/>
      <c r="FZ49" s="5"/>
      <c r="GA49" s="5"/>
      <c r="GB49" s="76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0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0"/>
      <c r="HT49" s="40" t="s">
        <v>77</v>
      </c>
      <c r="HU49" s="41" t="s">
        <v>78</v>
      </c>
      <c r="HV49" s="42">
        <v>48</v>
      </c>
      <c r="HW49" s="42">
        <f t="shared" si="250"/>
        <v>43.2</v>
      </c>
      <c r="HX49" s="43">
        <v>86400</v>
      </c>
      <c r="HY49" s="42">
        <f t="shared" si="249"/>
        <v>77760</v>
      </c>
    </row>
    <row r="50" spans="1:233" ht="30.75" thickBot="1">
      <c r="B50" s="6" t="s">
        <v>7</v>
      </c>
      <c r="C50" s="6"/>
      <c r="D50" s="50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129"/>
      <c r="AF50" s="129"/>
      <c r="AG50" s="129"/>
      <c r="AH50" s="76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0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70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0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0"/>
      <c r="CW50" s="5"/>
      <c r="CX50" s="5"/>
      <c r="CY50" s="5"/>
      <c r="CZ50" s="76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0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0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0"/>
      <c r="FW50" s="5"/>
      <c r="FX50" s="5"/>
      <c r="FY50" s="5"/>
      <c r="FZ50" s="5"/>
      <c r="GA50" s="5"/>
      <c r="GB50" s="76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0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0"/>
      <c r="HT50" s="40" t="s">
        <v>79</v>
      </c>
      <c r="HU50" s="41" t="s">
        <v>80</v>
      </c>
      <c r="HV50" s="42">
        <v>40</v>
      </c>
      <c r="HW50" s="42">
        <f t="shared" si="250"/>
        <v>36</v>
      </c>
      <c r="HX50" s="43">
        <v>72000</v>
      </c>
      <c r="HY50" s="42">
        <f t="shared" si="249"/>
        <v>64800</v>
      </c>
    </row>
    <row r="51" spans="1:233" ht="15.75" thickBot="1">
      <c r="D51" s="50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"/>
      <c r="AF51" s="5"/>
      <c r="AG51" s="5"/>
      <c r="AH51" s="76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0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70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0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0"/>
      <c r="CW51" s="5"/>
      <c r="CX51" s="5"/>
      <c r="CY51" s="5"/>
      <c r="CZ51" s="76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0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0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0"/>
      <c r="FW51" s="5"/>
      <c r="FX51" s="5"/>
      <c r="FY51" s="5"/>
      <c r="FZ51" s="5"/>
      <c r="GA51" s="5"/>
      <c r="GB51" s="76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0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0"/>
      <c r="HT51" s="40" t="s">
        <v>81</v>
      </c>
      <c r="HU51" s="41" t="s">
        <v>82</v>
      </c>
      <c r="HV51" s="42">
        <v>48</v>
      </c>
      <c r="HW51" s="42">
        <f t="shared" si="250"/>
        <v>43.2</v>
      </c>
      <c r="HX51" s="43">
        <v>86400</v>
      </c>
      <c r="HY51" s="42">
        <f t="shared" si="249"/>
        <v>77760</v>
      </c>
    </row>
    <row r="52" spans="1:233" ht="45.75" thickBot="1">
      <c r="B52" s="9"/>
      <c r="C52" s="9"/>
      <c r="D52" s="139">
        <v>2016</v>
      </c>
      <c r="E52" s="227">
        <v>42491</v>
      </c>
      <c r="F52" s="228"/>
      <c r="G52" s="227">
        <v>42522</v>
      </c>
      <c r="H52" s="228"/>
      <c r="I52" s="227">
        <v>42552</v>
      </c>
      <c r="J52" s="228"/>
      <c r="K52" s="227">
        <v>42583</v>
      </c>
      <c r="L52" s="228"/>
      <c r="M52" s="227">
        <v>42614</v>
      </c>
      <c r="N52" s="228"/>
      <c r="O52" s="227">
        <v>42644</v>
      </c>
      <c r="P52" s="228"/>
      <c r="Q52" s="227">
        <v>42675</v>
      </c>
      <c r="R52" s="228"/>
      <c r="S52" s="227">
        <v>42705</v>
      </c>
      <c r="T52" s="228"/>
      <c r="U52" s="140"/>
      <c r="V52" s="139">
        <v>2017</v>
      </c>
      <c r="W52" s="227">
        <v>42736</v>
      </c>
      <c r="X52" s="228"/>
      <c r="Y52" s="227">
        <v>42767</v>
      </c>
      <c r="Z52" s="228"/>
      <c r="AA52" s="227">
        <v>42795</v>
      </c>
      <c r="AB52" s="228"/>
      <c r="AC52" s="227">
        <v>42826</v>
      </c>
      <c r="AD52" s="228"/>
      <c r="AE52" s="227">
        <v>42856</v>
      </c>
      <c r="AF52" s="228"/>
      <c r="AG52" s="227">
        <v>42887</v>
      </c>
      <c r="AH52" s="228"/>
      <c r="AI52" s="227">
        <v>42917</v>
      </c>
      <c r="AJ52" s="228"/>
      <c r="AK52" s="227">
        <v>42948</v>
      </c>
      <c r="AL52" s="228"/>
      <c r="AM52" s="227">
        <v>42979</v>
      </c>
      <c r="AN52" s="228"/>
      <c r="AO52" s="227">
        <v>43009</v>
      </c>
      <c r="AP52" s="228"/>
      <c r="AQ52" s="227">
        <v>43040</v>
      </c>
      <c r="AR52" s="228"/>
      <c r="AS52" s="227">
        <v>43070</v>
      </c>
      <c r="AT52" s="228"/>
      <c r="AU52" s="140"/>
      <c r="AV52" s="139">
        <v>2018</v>
      </c>
      <c r="AW52" s="227">
        <v>43101</v>
      </c>
      <c r="AX52" s="228"/>
      <c r="AY52" s="227">
        <v>43132</v>
      </c>
      <c r="AZ52" s="228"/>
      <c r="BA52" s="227">
        <v>43160</v>
      </c>
      <c r="BB52" s="228"/>
      <c r="BC52" s="227">
        <v>43191</v>
      </c>
      <c r="BD52" s="228"/>
      <c r="BE52" s="227">
        <v>43221</v>
      </c>
      <c r="BF52" s="228"/>
      <c r="BG52" s="227">
        <v>43252</v>
      </c>
      <c r="BH52" s="228"/>
      <c r="BI52" s="227">
        <v>43282</v>
      </c>
      <c r="BJ52" s="228"/>
      <c r="BK52" s="227">
        <v>43313</v>
      </c>
      <c r="BL52" s="228"/>
      <c r="BM52" s="227">
        <v>43344</v>
      </c>
      <c r="BN52" s="228"/>
      <c r="BO52" s="227">
        <v>43374</v>
      </c>
      <c r="BP52" s="228"/>
      <c r="BQ52" s="227">
        <v>43405</v>
      </c>
      <c r="BR52" s="228"/>
      <c r="BS52" s="227">
        <v>43435</v>
      </c>
      <c r="BT52" s="228"/>
      <c r="BU52" s="140"/>
      <c r="BV52" s="139">
        <v>2019</v>
      </c>
      <c r="BW52" s="227">
        <v>43466</v>
      </c>
      <c r="BX52" s="228"/>
      <c r="BY52" s="227">
        <v>43497</v>
      </c>
      <c r="BZ52" s="228"/>
      <c r="CA52" s="227">
        <v>43525</v>
      </c>
      <c r="CB52" s="228"/>
      <c r="CC52" s="227">
        <v>43556</v>
      </c>
      <c r="CD52" s="228"/>
      <c r="CE52" s="227">
        <v>43586</v>
      </c>
      <c r="CF52" s="228"/>
      <c r="CG52" s="227">
        <v>43617</v>
      </c>
      <c r="CH52" s="228"/>
      <c r="CI52" s="227">
        <v>43647</v>
      </c>
      <c r="CJ52" s="228"/>
      <c r="CK52" s="227">
        <v>43678</v>
      </c>
      <c r="CL52" s="228"/>
      <c r="CM52" s="227">
        <v>43709</v>
      </c>
      <c r="CN52" s="228"/>
      <c r="CO52" s="227">
        <v>43739</v>
      </c>
      <c r="CP52" s="228"/>
      <c r="CQ52" s="227">
        <v>43770</v>
      </c>
      <c r="CR52" s="228"/>
      <c r="CS52" s="227">
        <v>43800</v>
      </c>
      <c r="CT52" s="228"/>
      <c r="CU52" s="140"/>
      <c r="CV52" s="139">
        <v>2020</v>
      </c>
      <c r="CW52" s="227">
        <v>43831</v>
      </c>
      <c r="CX52" s="228"/>
      <c r="CY52" s="227">
        <v>43862</v>
      </c>
      <c r="CZ52" s="228"/>
      <c r="DA52" s="227">
        <v>43891</v>
      </c>
      <c r="DB52" s="228"/>
      <c r="DC52" s="227">
        <v>43922</v>
      </c>
      <c r="DD52" s="228"/>
      <c r="DE52" s="227">
        <v>43952</v>
      </c>
      <c r="DF52" s="228"/>
      <c r="DG52" s="227">
        <v>43983</v>
      </c>
      <c r="DH52" s="228"/>
      <c r="DI52" s="227">
        <v>44013</v>
      </c>
      <c r="DJ52" s="228"/>
      <c r="DK52" s="227">
        <v>44044</v>
      </c>
      <c r="DL52" s="228"/>
      <c r="DM52" s="227">
        <v>44075</v>
      </c>
      <c r="DN52" s="228"/>
      <c r="DO52" s="227">
        <v>44105</v>
      </c>
      <c r="DP52" s="228"/>
      <c r="DQ52" s="227">
        <v>44136</v>
      </c>
      <c r="DR52" s="228"/>
      <c r="DS52" s="227">
        <v>44166</v>
      </c>
      <c r="DT52" s="228"/>
      <c r="DU52" s="140"/>
      <c r="DV52" s="139">
        <v>2021</v>
      </c>
      <c r="DW52" s="227">
        <v>44197</v>
      </c>
      <c r="DX52" s="228"/>
      <c r="DY52" s="227">
        <v>44228</v>
      </c>
      <c r="DZ52" s="228"/>
      <c r="EA52" s="227">
        <v>44256</v>
      </c>
      <c r="EB52" s="228"/>
      <c r="EC52" s="227">
        <v>44287</v>
      </c>
      <c r="ED52" s="228"/>
      <c r="EE52" s="227">
        <v>44317</v>
      </c>
      <c r="EF52" s="228"/>
      <c r="EG52" s="227">
        <v>44348</v>
      </c>
      <c r="EH52" s="228"/>
      <c r="EI52" s="227">
        <v>44378</v>
      </c>
      <c r="EJ52" s="228"/>
      <c r="EK52" s="227">
        <v>44409</v>
      </c>
      <c r="EL52" s="228"/>
      <c r="EM52" s="227">
        <v>44440</v>
      </c>
      <c r="EN52" s="228"/>
      <c r="EO52" s="227">
        <v>44470</v>
      </c>
      <c r="EP52" s="228"/>
      <c r="EQ52" s="227">
        <v>44501</v>
      </c>
      <c r="ER52" s="228"/>
      <c r="ES52" s="227">
        <v>44531</v>
      </c>
      <c r="ET52" s="228"/>
      <c r="EU52" s="140"/>
      <c r="EV52" s="139">
        <v>2022</v>
      </c>
      <c r="EW52" s="227">
        <v>44562</v>
      </c>
      <c r="EX52" s="228"/>
      <c r="EY52" s="227">
        <v>44593</v>
      </c>
      <c r="EZ52" s="228"/>
      <c r="FA52" s="227">
        <v>44621</v>
      </c>
      <c r="FB52" s="228"/>
      <c r="FC52" s="227">
        <v>44652</v>
      </c>
      <c r="FD52" s="228"/>
      <c r="FE52" s="227">
        <v>44682</v>
      </c>
      <c r="FF52" s="228"/>
      <c r="FG52" s="227">
        <v>44713</v>
      </c>
      <c r="FH52" s="228"/>
      <c r="FI52" s="227">
        <v>44743</v>
      </c>
      <c r="FJ52" s="228"/>
      <c r="FK52" s="227">
        <v>44774</v>
      </c>
      <c r="FL52" s="228"/>
      <c r="FM52" s="227">
        <v>44805</v>
      </c>
      <c r="FN52" s="228"/>
      <c r="FO52" s="227">
        <v>44835</v>
      </c>
      <c r="FP52" s="228"/>
      <c r="FQ52" s="227">
        <v>44866</v>
      </c>
      <c r="FR52" s="228"/>
      <c r="FS52" s="227">
        <v>44896</v>
      </c>
      <c r="FT52" s="228"/>
      <c r="FU52" s="140"/>
      <c r="FV52" s="139">
        <v>2023</v>
      </c>
      <c r="FW52" s="227">
        <v>44927</v>
      </c>
      <c r="FX52" s="228"/>
      <c r="FY52" s="227">
        <v>44958</v>
      </c>
      <c r="FZ52" s="228"/>
      <c r="GA52" s="227">
        <v>44986</v>
      </c>
      <c r="GB52" s="228"/>
      <c r="GC52" s="227">
        <v>45017</v>
      </c>
      <c r="GD52" s="228"/>
      <c r="GE52" s="227">
        <v>45047</v>
      </c>
      <c r="GF52" s="228"/>
      <c r="GG52" s="227">
        <v>45078</v>
      </c>
      <c r="GH52" s="228"/>
      <c r="GI52" s="227">
        <v>45108</v>
      </c>
      <c r="GJ52" s="228"/>
      <c r="GK52" s="227">
        <v>45139</v>
      </c>
      <c r="GL52" s="228"/>
      <c r="GM52" s="227">
        <v>45170</v>
      </c>
      <c r="GN52" s="228"/>
      <c r="GO52" s="227">
        <v>45200</v>
      </c>
      <c r="GP52" s="228"/>
      <c r="GQ52" s="227">
        <v>45231</v>
      </c>
      <c r="GR52" s="228"/>
      <c r="GS52" s="227">
        <v>45261</v>
      </c>
      <c r="GT52" s="228"/>
      <c r="GU52" s="140"/>
      <c r="GV52" s="139">
        <v>2024</v>
      </c>
      <c r="GW52" s="227">
        <v>45292</v>
      </c>
      <c r="GX52" s="228"/>
      <c r="GY52" s="227">
        <v>45323</v>
      </c>
      <c r="GZ52" s="228"/>
      <c r="HA52" s="227">
        <v>45352</v>
      </c>
      <c r="HB52" s="228"/>
      <c r="HC52" s="227">
        <v>45383</v>
      </c>
      <c r="HD52" s="228"/>
      <c r="HE52" s="227">
        <v>45413</v>
      </c>
      <c r="HF52" s="228"/>
      <c r="HG52" s="227">
        <v>45444</v>
      </c>
      <c r="HH52" s="228"/>
      <c r="HI52" s="227">
        <v>45474</v>
      </c>
      <c r="HJ52" s="228"/>
      <c r="HK52" s="227">
        <v>45505</v>
      </c>
      <c r="HL52" s="228"/>
      <c r="HM52" s="140"/>
      <c r="HN52" s="158" t="s">
        <v>129</v>
      </c>
      <c r="HO52" s="7" t="s">
        <v>1</v>
      </c>
      <c r="HP52" s="7" t="s">
        <v>2</v>
      </c>
      <c r="HQ52" s="9"/>
      <c r="HT52" s="40" t="s">
        <v>83</v>
      </c>
      <c r="HU52" s="41" t="s">
        <v>84</v>
      </c>
      <c r="HV52" s="42">
        <v>68</v>
      </c>
      <c r="HW52" s="42">
        <f t="shared" si="250"/>
        <v>61.2</v>
      </c>
      <c r="HX52" s="43">
        <v>122400</v>
      </c>
      <c r="HY52" s="42">
        <f t="shared" si="249"/>
        <v>110160</v>
      </c>
    </row>
    <row r="53" spans="1:233" ht="30.75" thickBot="1">
      <c r="B53" s="141" t="s">
        <v>0</v>
      </c>
      <c r="C53" s="141" t="s">
        <v>22</v>
      </c>
      <c r="D53" s="142" t="s">
        <v>125</v>
      </c>
      <c r="E53" s="141" t="s">
        <v>3</v>
      </c>
      <c r="F53" s="141" t="s">
        <v>4</v>
      </c>
      <c r="G53" s="141" t="s">
        <v>3</v>
      </c>
      <c r="H53" s="141" t="s">
        <v>4</v>
      </c>
      <c r="I53" s="141" t="s">
        <v>3</v>
      </c>
      <c r="J53" s="141" t="s">
        <v>4</v>
      </c>
      <c r="K53" s="141" t="s">
        <v>3</v>
      </c>
      <c r="L53" s="141" t="s">
        <v>4</v>
      </c>
      <c r="M53" s="141" t="s">
        <v>3</v>
      </c>
      <c r="N53" s="141" t="s">
        <v>4</v>
      </c>
      <c r="O53" s="141" t="s">
        <v>3</v>
      </c>
      <c r="P53" s="141" t="s">
        <v>4</v>
      </c>
      <c r="Q53" s="141" t="s">
        <v>3</v>
      </c>
      <c r="R53" s="141" t="s">
        <v>4</v>
      </c>
      <c r="S53" s="141" t="s">
        <v>3</v>
      </c>
      <c r="T53" s="141" t="s">
        <v>4</v>
      </c>
      <c r="U53" s="143" t="s">
        <v>126</v>
      </c>
      <c r="V53" s="142" t="s">
        <v>125</v>
      </c>
      <c r="W53" s="141" t="s">
        <v>3</v>
      </c>
      <c r="X53" s="141" t="s">
        <v>4</v>
      </c>
      <c r="Y53" s="141" t="s">
        <v>3</v>
      </c>
      <c r="Z53" s="141" t="s">
        <v>4</v>
      </c>
      <c r="AA53" s="141" t="s">
        <v>3</v>
      </c>
      <c r="AB53" s="141" t="s">
        <v>4</v>
      </c>
      <c r="AC53" s="141" t="s">
        <v>3</v>
      </c>
      <c r="AD53" s="141" t="s">
        <v>4</v>
      </c>
      <c r="AE53" s="141" t="s">
        <v>3</v>
      </c>
      <c r="AF53" s="141" t="s">
        <v>4</v>
      </c>
      <c r="AG53" s="141" t="s">
        <v>3</v>
      </c>
      <c r="AH53" s="144" t="s">
        <v>4</v>
      </c>
      <c r="AI53" s="145" t="s">
        <v>3</v>
      </c>
      <c r="AJ53" s="141" t="s">
        <v>4</v>
      </c>
      <c r="AK53" s="141" t="s">
        <v>3</v>
      </c>
      <c r="AL53" s="141" t="s">
        <v>4</v>
      </c>
      <c r="AM53" s="141" t="s">
        <v>3</v>
      </c>
      <c r="AN53" s="141" t="s">
        <v>4</v>
      </c>
      <c r="AO53" s="141" t="s">
        <v>3</v>
      </c>
      <c r="AP53" s="141" t="s">
        <v>4</v>
      </c>
      <c r="AQ53" s="141" t="s">
        <v>3</v>
      </c>
      <c r="AR53" s="141" t="s">
        <v>4</v>
      </c>
      <c r="AS53" s="141" t="s">
        <v>3</v>
      </c>
      <c r="AT53" s="141" t="s">
        <v>4</v>
      </c>
      <c r="AU53" s="143" t="s">
        <v>126</v>
      </c>
      <c r="AV53" s="142" t="s">
        <v>125</v>
      </c>
      <c r="AW53" s="141" t="s">
        <v>3</v>
      </c>
      <c r="AX53" s="141" t="s">
        <v>4</v>
      </c>
      <c r="AY53" s="141" t="s">
        <v>3</v>
      </c>
      <c r="AZ53" s="141" t="s">
        <v>4</v>
      </c>
      <c r="BA53" s="141" t="s">
        <v>3</v>
      </c>
      <c r="BB53" s="141" t="s">
        <v>4</v>
      </c>
      <c r="BC53" s="141" t="s">
        <v>3</v>
      </c>
      <c r="BD53" s="141" t="s">
        <v>4</v>
      </c>
      <c r="BE53" s="141" t="s">
        <v>3</v>
      </c>
      <c r="BF53" s="141" t="s">
        <v>4</v>
      </c>
      <c r="BG53" s="141" t="s">
        <v>3</v>
      </c>
      <c r="BH53" s="141" t="s">
        <v>4</v>
      </c>
      <c r="BI53" s="145" t="s">
        <v>3</v>
      </c>
      <c r="BJ53" s="141" t="s">
        <v>4</v>
      </c>
      <c r="BK53" s="141" t="s">
        <v>3</v>
      </c>
      <c r="BL53" s="141" t="s">
        <v>4</v>
      </c>
      <c r="BM53" s="141" t="s">
        <v>3</v>
      </c>
      <c r="BN53" s="141" t="s">
        <v>4</v>
      </c>
      <c r="BO53" s="141" t="s">
        <v>3</v>
      </c>
      <c r="BP53" s="141" t="s">
        <v>4</v>
      </c>
      <c r="BQ53" s="141" t="s">
        <v>3</v>
      </c>
      <c r="BR53" s="141" t="s">
        <v>4</v>
      </c>
      <c r="BS53" s="141" t="s">
        <v>3</v>
      </c>
      <c r="BT53" s="141" t="s">
        <v>4</v>
      </c>
      <c r="BU53" s="143" t="s">
        <v>126</v>
      </c>
      <c r="BV53" s="142" t="s">
        <v>125</v>
      </c>
      <c r="BW53" s="141" t="s">
        <v>3</v>
      </c>
      <c r="BX53" s="141" t="s">
        <v>4</v>
      </c>
      <c r="BY53" s="141" t="s">
        <v>3</v>
      </c>
      <c r="BZ53" s="141" t="s">
        <v>4</v>
      </c>
      <c r="CA53" s="141" t="s">
        <v>3</v>
      </c>
      <c r="CB53" s="141" t="s">
        <v>4</v>
      </c>
      <c r="CC53" s="141" t="s">
        <v>3</v>
      </c>
      <c r="CD53" s="141" t="s">
        <v>4</v>
      </c>
      <c r="CE53" s="141" t="s">
        <v>3</v>
      </c>
      <c r="CF53" s="141" t="s">
        <v>4</v>
      </c>
      <c r="CG53" s="141" t="s">
        <v>3</v>
      </c>
      <c r="CH53" s="141" t="s">
        <v>4</v>
      </c>
      <c r="CI53" s="141" t="s">
        <v>3</v>
      </c>
      <c r="CJ53" s="141" t="s">
        <v>4</v>
      </c>
      <c r="CK53" s="141" t="s">
        <v>3</v>
      </c>
      <c r="CL53" s="141" t="s">
        <v>4</v>
      </c>
      <c r="CM53" s="141" t="s">
        <v>3</v>
      </c>
      <c r="CN53" s="141" t="s">
        <v>4</v>
      </c>
      <c r="CO53" s="141" t="s">
        <v>3</v>
      </c>
      <c r="CP53" s="141" t="s">
        <v>4</v>
      </c>
      <c r="CQ53" s="141" t="s">
        <v>3</v>
      </c>
      <c r="CR53" s="141" t="s">
        <v>4</v>
      </c>
      <c r="CS53" s="141" t="s">
        <v>3</v>
      </c>
      <c r="CT53" s="141" t="s">
        <v>4</v>
      </c>
      <c r="CU53" s="143" t="s">
        <v>126</v>
      </c>
      <c r="CV53" s="142" t="s">
        <v>125</v>
      </c>
      <c r="CW53" s="141" t="s">
        <v>3</v>
      </c>
      <c r="CX53" s="141" t="s">
        <v>4</v>
      </c>
      <c r="CY53" s="141" t="s">
        <v>3</v>
      </c>
      <c r="CZ53" s="144" t="s">
        <v>4</v>
      </c>
      <c r="DA53" s="145" t="s">
        <v>3</v>
      </c>
      <c r="DB53" s="141" t="s">
        <v>4</v>
      </c>
      <c r="DC53" s="141" t="s">
        <v>3</v>
      </c>
      <c r="DD53" s="141" t="s">
        <v>4</v>
      </c>
      <c r="DE53" s="141" t="s">
        <v>3</v>
      </c>
      <c r="DF53" s="141" t="s">
        <v>4</v>
      </c>
      <c r="DG53" s="141" t="s">
        <v>3</v>
      </c>
      <c r="DH53" s="141" t="s">
        <v>4</v>
      </c>
      <c r="DI53" s="141" t="s">
        <v>3</v>
      </c>
      <c r="DJ53" s="141" t="s">
        <v>4</v>
      </c>
      <c r="DK53" s="141" t="s">
        <v>3</v>
      </c>
      <c r="DL53" s="141" t="s">
        <v>4</v>
      </c>
      <c r="DM53" s="141" t="s">
        <v>3</v>
      </c>
      <c r="DN53" s="141" t="s">
        <v>4</v>
      </c>
      <c r="DO53" s="141" t="s">
        <v>3</v>
      </c>
      <c r="DP53" s="141" t="s">
        <v>4</v>
      </c>
      <c r="DQ53" s="141" t="s">
        <v>3</v>
      </c>
      <c r="DR53" s="141" t="s">
        <v>4</v>
      </c>
      <c r="DS53" s="141" t="s">
        <v>3</v>
      </c>
      <c r="DT53" s="141" t="s">
        <v>4</v>
      </c>
      <c r="DU53" s="143" t="s">
        <v>126</v>
      </c>
      <c r="DV53" s="142" t="s">
        <v>125</v>
      </c>
      <c r="DW53" s="141" t="s">
        <v>3</v>
      </c>
      <c r="DX53" s="141" t="s">
        <v>4</v>
      </c>
      <c r="DY53" s="141" t="s">
        <v>3</v>
      </c>
      <c r="DZ53" s="141" t="s">
        <v>4</v>
      </c>
      <c r="EA53" s="141" t="s">
        <v>3</v>
      </c>
      <c r="EB53" s="141" t="s">
        <v>4</v>
      </c>
      <c r="EC53" s="141" t="s">
        <v>3</v>
      </c>
      <c r="ED53" s="141" t="s">
        <v>4</v>
      </c>
      <c r="EE53" s="141" t="s">
        <v>3</v>
      </c>
      <c r="EF53" s="141" t="s">
        <v>4</v>
      </c>
      <c r="EG53" s="141" t="s">
        <v>3</v>
      </c>
      <c r="EH53" s="141" t="s">
        <v>4</v>
      </c>
      <c r="EI53" s="141" t="s">
        <v>3</v>
      </c>
      <c r="EJ53" s="141" t="s">
        <v>4</v>
      </c>
      <c r="EK53" s="141" t="s">
        <v>3</v>
      </c>
      <c r="EL53" s="141" t="s">
        <v>4</v>
      </c>
      <c r="EM53" s="141" t="s">
        <v>3</v>
      </c>
      <c r="EN53" s="141" t="s">
        <v>4</v>
      </c>
      <c r="EO53" s="141" t="s">
        <v>3</v>
      </c>
      <c r="EP53" s="141" t="s">
        <v>4</v>
      </c>
      <c r="EQ53" s="141" t="s">
        <v>3</v>
      </c>
      <c r="ER53" s="141" t="s">
        <v>4</v>
      </c>
      <c r="ES53" s="141" t="s">
        <v>3</v>
      </c>
      <c r="ET53" s="141" t="s">
        <v>4</v>
      </c>
      <c r="EU53" s="143" t="s">
        <v>126</v>
      </c>
      <c r="EV53" s="142" t="s">
        <v>125</v>
      </c>
      <c r="EW53" s="141" t="s">
        <v>3</v>
      </c>
      <c r="EX53" s="141" t="s">
        <v>4</v>
      </c>
      <c r="EY53" s="141" t="s">
        <v>3</v>
      </c>
      <c r="EZ53" s="141" t="s">
        <v>4</v>
      </c>
      <c r="FA53" s="141" t="s">
        <v>3</v>
      </c>
      <c r="FB53" s="141" t="s">
        <v>4</v>
      </c>
      <c r="FC53" s="141" t="s">
        <v>3</v>
      </c>
      <c r="FD53" s="141" t="s">
        <v>4</v>
      </c>
      <c r="FE53" s="141" t="s">
        <v>3</v>
      </c>
      <c r="FF53" s="141" t="s">
        <v>4</v>
      </c>
      <c r="FG53" s="141" t="s">
        <v>3</v>
      </c>
      <c r="FH53" s="141" t="s">
        <v>4</v>
      </c>
      <c r="FI53" s="141" t="s">
        <v>3</v>
      </c>
      <c r="FJ53" s="141" t="s">
        <v>4</v>
      </c>
      <c r="FK53" s="141" t="s">
        <v>3</v>
      </c>
      <c r="FL53" s="141" t="s">
        <v>4</v>
      </c>
      <c r="FM53" s="141" t="s">
        <v>3</v>
      </c>
      <c r="FN53" s="141" t="s">
        <v>4</v>
      </c>
      <c r="FO53" s="141" t="s">
        <v>3</v>
      </c>
      <c r="FP53" s="141" t="s">
        <v>4</v>
      </c>
      <c r="FQ53" s="141" t="s">
        <v>3</v>
      </c>
      <c r="FR53" s="141" t="s">
        <v>4</v>
      </c>
      <c r="FS53" s="141" t="s">
        <v>3</v>
      </c>
      <c r="FT53" s="141" t="s">
        <v>4</v>
      </c>
      <c r="FU53" s="143" t="s">
        <v>126</v>
      </c>
      <c r="FV53" s="142" t="s">
        <v>125</v>
      </c>
      <c r="FW53" s="141" t="s">
        <v>3</v>
      </c>
      <c r="FX53" s="141" t="s">
        <v>4</v>
      </c>
      <c r="FY53" s="141" t="s">
        <v>3</v>
      </c>
      <c r="FZ53" s="141" t="s">
        <v>4</v>
      </c>
      <c r="GA53" s="141" t="s">
        <v>3</v>
      </c>
      <c r="GB53" s="144" t="s">
        <v>4</v>
      </c>
      <c r="GC53" s="145" t="s">
        <v>3</v>
      </c>
      <c r="GD53" s="141" t="s">
        <v>4</v>
      </c>
      <c r="GE53" s="141" t="s">
        <v>3</v>
      </c>
      <c r="GF53" s="141" t="s">
        <v>4</v>
      </c>
      <c r="GG53" s="141" t="s">
        <v>3</v>
      </c>
      <c r="GH53" s="141" t="s">
        <v>4</v>
      </c>
      <c r="GI53" s="141" t="s">
        <v>3</v>
      </c>
      <c r="GJ53" s="141" t="s">
        <v>4</v>
      </c>
      <c r="GK53" s="141" t="s">
        <v>3</v>
      </c>
      <c r="GL53" s="141" t="s">
        <v>4</v>
      </c>
      <c r="GM53" s="141" t="s">
        <v>3</v>
      </c>
      <c r="GN53" s="141" t="s">
        <v>4</v>
      </c>
      <c r="GO53" s="141" t="s">
        <v>3</v>
      </c>
      <c r="GP53" s="141" t="s">
        <v>4</v>
      </c>
      <c r="GQ53" s="141" t="s">
        <v>3</v>
      </c>
      <c r="GR53" s="141" t="s">
        <v>4</v>
      </c>
      <c r="GS53" s="141" t="s">
        <v>3</v>
      </c>
      <c r="GT53" s="141" t="s">
        <v>4</v>
      </c>
      <c r="GU53" s="143" t="s">
        <v>126</v>
      </c>
      <c r="GV53" s="142" t="s">
        <v>125</v>
      </c>
      <c r="GW53" s="141" t="s">
        <v>3</v>
      </c>
      <c r="GX53" s="141" t="s">
        <v>4</v>
      </c>
      <c r="GY53" s="141" t="s">
        <v>3</v>
      </c>
      <c r="GZ53" s="141" t="s">
        <v>4</v>
      </c>
      <c r="HA53" s="141" t="s">
        <v>3</v>
      </c>
      <c r="HB53" s="141" t="s">
        <v>4</v>
      </c>
      <c r="HC53" s="141" t="s">
        <v>3</v>
      </c>
      <c r="HD53" s="141" t="s">
        <v>4</v>
      </c>
      <c r="HE53" s="141" t="s">
        <v>3</v>
      </c>
      <c r="HF53" s="141" t="s">
        <v>4</v>
      </c>
      <c r="HG53" s="141" t="s">
        <v>3</v>
      </c>
      <c r="HH53" s="141" t="s">
        <v>4</v>
      </c>
      <c r="HI53" s="141" t="s">
        <v>3</v>
      </c>
      <c r="HJ53" s="141" t="s">
        <v>4</v>
      </c>
      <c r="HK53" s="141" t="s">
        <v>3</v>
      </c>
      <c r="HL53" s="141" t="s">
        <v>4</v>
      </c>
      <c r="HM53" s="143" t="s">
        <v>126</v>
      </c>
      <c r="HN53" s="142"/>
      <c r="HO53" s="7"/>
      <c r="HP53" s="7"/>
      <c r="HQ53" s="9"/>
      <c r="HT53" s="40" t="s">
        <v>85</v>
      </c>
      <c r="HU53" s="41" t="s">
        <v>86</v>
      </c>
      <c r="HV53" s="42">
        <v>95</v>
      </c>
      <c r="HW53" s="42">
        <f t="shared" si="250"/>
        <v>85.5</v>
      </c>
      <c r="HX53" s="43">
        <v>171000</v>
      </c>
      <c r="HY53" s="42">
        <f t="shared" si="249"/>
        <v>153900</v>
      </c>
    </row>
    <row r="54" spans="1:233" ht="15.75" thickBot="1">
      <c r="A54" s="19" t="s">
        <v>18</v>
      </c>
      <c r="B54" s="48" t="s">
        <v>53</v>
      </c>
      <c r="C54" s="56">
        <v>333.31799999999998</v>
      </c>
      <c r="D54" s="56">
        <v>0.5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>
        <f>D54*HY45/1000</f>
        <v>62.37</v>
      </c>
      <c r="V54" s="56">
        <v>0.5</v>
      </c>
      <c r="W54" s="56">
        <v>66</v>
      </c>
      <c r="X54" s="56">
        <f>(W54*HW45)/1000</f>
        <v>4.5738000000000003</v>
      </c>
      <c r="Y54" s="56">
        <v>66</v>
      </c>
      <c r="Z54" s="56">
        <f>(Y54*HW45)/1000</f>
        <v>4.5738000000000003</v>
      </c>
      <c r="AA54" s="56">
        <v>66</v>
      </c>
      <c r="AB54" s="56">
        <f>(AA54*HW45)/1000</f>
        <v>4.5738000000000003</v>
      </c>
      <c r="AC54" s="56">
        <v>66</v>
      </c>
      <c r="AD54" s="56">
        <f>(AC54*HW45)/1000</f>
        <v>4.5738000000000003</v>
      </c>
      <c r="AE54" s="48">
        <v>66</v>
      </c>
      <c r="AF54" s="48">
        <f>AE54*HW45/1000</f>
        <v>4.5738000000000003</v>
      </c>
      <c r="AG54" s="48">
        <f>132*0.5</f>
        <v>66</v>
      </c>
      <c r="AH54" s="146">
        <f>AG54*HW45/1000</f>
        <v>4.5738000000000003</v>
      </c>
      <c r="AI54" s="84">
        <f>132*0.5</f>
        <v>66</v>
      </c>
      <c r="AJ54" s="48">
        <f>AI54*HW45/1000</f>
        <v>4.5738000000000003</v>
      </c>
      <c r="AK54" s="48">
        <f>132*0.5</f>
        <v>66</v>
      </c>
      <c r="AL54" s="48">
        <f>AK54*HW45/1000</f>
        <v>4.5738000000000003</v>
      </c>
      <c r="AM54" s="48">
        <f>132*0.5</f>
        <v>66</v>
      </c>
      <c r="AN54" s="48">
        <f>AM54*HW45/1000</f>
        <v>4.5738000000000003</v>
      </c>
      <c r="AO54" s="48">
        <f>132*0.5</f>
        <v>66</v>
      </c>
      <c r="AP54" s="48">
        <f>AO54*HW45/1000</f>
        <v>4.5738000000000003</v>
      </c>
      <c r="AQ54" s="48">
        <f>132*0.5</f>
        <v>66</v>
      </c>
      <c r="AR54" s="48">
        <f>AQ54*HW45/1000</f>
        <v>4.5738000000000003</v>
      </c>
      <c r="AS54" s="48">
        <f>132*0.5</f>
        <v>66</v>
      </c>
      <c r="AT54" s="48">
        <f>AS54*HW45/1000</f>
        <v>4.5738000000000003</v>
      </c>
      <c r="AU54" s="56">
        <f>V54*HY45/1000</f>
        <v>62.37</v>
      </c>
      <c r="AV54" s="56">
        <v>0.5</v>
      </c>
      <c r="AW54" s="48">
        <f>132*0.5</f>
        <v>66</v>
      </c>
      <c r="AX54" s="48">
        <f>AW54*HW45/1000</f>
        <v>4.5738000000000003</v>
      </c>
      <c r="AY54" s="48">
        <f>132*0.5</f>
        <v>66</v>
      </c>
      <c r="AZ54" s="48">
        <f>AY54*HW45/1000</f>
        <v>4.5738000000000003</v>
      </c>
      <c r="BA54" s="48">
        <f>132*0.5</f>
        <v>66</v>
      </c>
      <c r="BB54" s="48">
        <f>BA54*HW45/1000</f>
        <v>4.5738000000000003</v>
      </c>
      <c r="BC54" s="48">
        <f>132*0.5</f>
        <v>66</v>
      </c>
      <c r="BD54" s="48">
        <f>BC54*HW45/1000</f>
        <v>4.5738000000000003</v>
      </c>
      <c r="BE54" s="48">
        <f>132*0.5</f>
        <v>66</v>
      </c>
      <c r="BF54" s="48">
        <f>BE54*HW45/1000</f>
        <v>4.5738000000000003</v>
      </c>
      <c r="BG54" s="48">
        <f>132*0.5</f>
        <v>66</v>
      </c>
      <c r="BH54" s="48">
        <f>BG54*HW45/1000</f>
        <v>4.5738000000000003</v>
      </c>
      <c r="BI54" s="84">
        <f>132*0.5</f>
        <v>66</v>
      </c>
      <c r="BJ54" s="48">
        <f>BI54*HW45/1000</f>
        <v>4.5738000000000003</v>
      </c>
      <c r="BK54" s="48">
        <f>132*0.5</f>
        <v>66</v>
      </c>
      <c r="BL54" s="48">
        <f>BK54*HW45/1000</f>
        <v>4.5738000000000003</v>
      </c>
      <c r="BM54" s="48">
        <f>132*0.5</f>
        <v>66</v>
      </c>
      <c r="BN54" s="48">
        <f>BM54*HW45/1000</f>
        <v>4.5738000000000003</v>
      </c>
      <c r="BO54" s="48">
        <f>132*0.5</f>
        <v>66</v>
      </c>
      <c r="BP54" s="48">
        <f>BO54*HW45/1000</f>
        <v>4.5738000000000003</v>
      </c>
      <c r="BQ54" s="48">
        <f>132*0.5</f>
        <v>66</v>
      </c>
      <c r="BR54" s="48">
        <f>BQ54*HW45/1000</f>
        <v>4.5738000000000003</v>
      </c>
      <c r="BS54" s="48">
        <f>132*0.5</f>
        <v>66</v>
      </c>
      <c r="BT54" s="48">
        <f>BS54*HW45/1000</f>
        <v>4.5738000000000003</v>
      </c>
      <c r="BU54" s="48">
        <f>AV54*HY45/1000</f>
        <v>62.37</v>
      </c>
      <c r="BV54" s="56">
        <v>0.5</v>
      </c>
      <c r="BW54" s="48">
        <f>132*0.5</f>
        <v>66</v>
      </c>
      <c r="BX54" s="48">
        <f>BW54*HW45/1000</f>
        <v>4.5738000000000003</v>
      </c>
      <c r="BY54" s="48">
        <f>132*0.5</f>
        <v>66</v>
      </c>
      <c r="BZ54" s="48">
        <f>BY54*HW45/1000</f>
        <v>4.5738000000000003</v>
      </c>
      <c r="CA54" s="48">
        <f>132*0.5</f>
        <v>66</v>
      </c>
      <c r="CB54" s="48">
        <f>CA54*HW45/1000</f>
        <v>4.5738000000000003</v>
      </c>
      <c r="CC54" s="48">
        <f>132*0.5</f>
        <v>66</v>
      </c>
      <c r="CD54" s="48">
        <f>CC54*HW45/1000</f>
        <v>4.5738000000000003</v>
      </c>
      <c r="CE54" s="48">
        <f>132*0.5</f>
        <v>66</v>
      </c>
      <c r="CF54" s="48">
        <f>CE54*HW45/1000</f>
        <v>4.5738000000000003</v>
      </c>
      <c r="CG54" s="48">
        <f>132*0.5</f>
        <v>66</v>
      </c>
      <c r="CH54" s="48">
        <f>CG54*HW45/1000</f>
        <v>4.5738000000000003</v>
      </c>
      <c r="CI54" s="48">
        <f>132*0.5</f>
        <v>66</v>
      </c>
      <c r="CJ54" s="48" t="e">
        <f>#REF!*#REF!/1000</f>
        <v>#REF!</v>
      </c>
      <c r="CK54" s="48">
        <f>132*0.5</f>
        <v>66</v>
      </c>
      <c r="CL54" s="48">
        <f>CK54*HW45/1000</f>
        <v>4.5738000000000003</v>
      </c>
      <c r="CM54" s="48">
        <f>132*0.5</f>
        <v>66</v>
      </c>
      <c r="CN54" s="48">
        <f>CM54*HW45/1000</f>
        <v>4.5738000000000003</v>
      </c>
      <c r="CO54" s="48">
        <f>132*0.5</f>
        <v>66</v>
      </c>
      <c r="CP54" s="48">
        <f>CO54*HW45/1000</f>
        <v>4.5738000000000003</v>
      </c>
      <c r="CQ54" s="48">
        <f>132*0.5</f>
        <v>66</v>
      </c>
      <c r="CR54" s="48">
        <f>CQ54*HW45/1000</f>
        <v>4.5738000000000003</v>
      </c>
      <c r="CS54" s="48">
        <f>132*0.5</f>
        <v>66</v>
      </c>
      <c r="CT54" s="48">
        <f>CS54*HW45/1000</f>
        <v>4.5738000000000003</v>
      </c>
      <c r="CU54" s="48">
        <f>BV54*HY45/1000</f>
        <v>62.37</v>
      </c>
      <c r="CV54" s="56">
        <v>0.5</v>
      </c>
      <c r="CW54" s="48">
        <f>132*0.5</f>
        <v>66</v>
      </c>
      <c r="CX54" s="48">
        <f>CW54*HW45/1000</f>
        <v>4.5738000000000003</v>
      </c>
      <c r="CY54" s="48">
        <f>132*0.5</f>
        <v>66</v>
      </c>
      <c r="CZ54" s="146">
        <f>CY54*HW45/1000</f>
        <v>4.5738000000000003</v>
      </c>
      <c r="DA54" s="84">
        <f>132*0.5</f>
        <v>66</v>
      </c>
      <c r="DB54" s="48">
        <f>DA54*HW45/1000</f>
        <v>4.5738000000000003</v>
      </c>
      <c r="DC54" s="48">
        <f>132*0.5</f>
        <v>66</v>
      </c>
      <c r="DD54" s="48">
        <f>DC54*HW45/1000</f>
        <v>4.5738000000000003</v>
      </c>
      <c r="DE54" s="48">
        <f>132*0.5</f>
        <v>66</v>
      </c>
      <c r="DF54" s="48">
        <f>DE54*HW45/1000</f>
        <v>4.5738000000000003</v>
      </c>
      <c r="DG54" s="48">
        <f>132*0.5</f>
        <v>66</v>
      </c>
      <c r="DH54" s="48">
        <f>DG54*HW45/1000</f>
        <v>4.5738000000000003</v>
      </c>
      <c r="DI54" s="48">
        <f>132*0.5</f>
        <v>66</v>
      </c>
      <c r="DJ54" s="48">
        <f>DI54*HW45/1000</f>
        <v>4.5738000000000003</v>
      </c>
      <c r="DK54" s="48">
        <f>132*0.5</f>
        <v>66</v>
      </c>
      <c r="DL54" s="48">
        <f>DK54*HW45/1000</f>
        <v>4.5738000000000003</v>
      </c>
      <c r="DM54" s="48">
        <f>132*0.5</f>
        <v>66</v>
      </c>
      <c r="DN54" s="48">
        <f>DM54*HW45/1000</f>
        <v>4.5738000000000003</v>
      </c>
      <c r="DO54" s="48">
        <f>132*0.5</f>
        <v>66</v>
      </c>
      <c r="DP54" s="48">
        <f>DO54*HW45/1000</f>
        <v>4.5738000000000003</v>
      </c>
      <c r="DQ54" s="48">
        <f>132*0.5</f>
        <v>66</v>
      </c>
      <c r="DR54" s="48">
        <f>DQ54*HW45/1000</f>
        <v>4.5738000000000003</v>
      </c>
      <c r="DS54" s="48">
        <f>132*0.5</f>
        <v>66</v>
      </c>
      <c r="DT54" s="48">
        <f>DS54*HW45/1000</f>
        <v>4.5738000000000003</v>
      </c>
      <c r="DU54" s="48">
        <f>CV54*HY45/1000</f>
        <v>62.37</v>
      </c>
      <c r="DV54" s="56">
        <v>0.5</v>
      </c>
      <c r="DW54" s="48">
        <f>132*0.5</f>
        <v>66</v>
      </c>
      <c r="DX54" s="48">
        <f>DW54*HW45/1000</f>
        <v>4.5738000000000003</v>
      </c>
      <c r="DY54" s="48">
        <f>132*0.5</f>
        <v>66</v>
      </c>
      <c r="DZ54" s="48">
        <f>DY54*HW45/1000</f>
        <v>4.5738000000000003</v>
      </c>
      <c r="EA54" s="48">
        <f>132*0.5</f>
        <v>66</v>
      </c>
      <c r="EB54" s="48">
        <f>EA54*HW45/1000</f>
        <v>4.5738000000000003</v>
      </c>
      <c r="EC54" s="48">
        <f>132*0.5</f>
        <v>66</v>
      </c>
      <c r="ED54" s="48">
        <f>EC54*HW45/1000</f>
        <v>4.5738000000000003</v>
      </c>
      <c r="EE54" s="48">
        <f>132*0.5</f>
        <v>66</v>
      </c>
      <c r="EF54" s="48">
        <f>EE54*HW45/1000</f>
        <v>4.5738000000000003</v>
      </c>
      <c r="EG54" s="48">
        <f>132*0.5</f>
        <v>66</v>
      </c>
      <c r="EH54" s="48">
        <f>EG54*HW45/1000</f>
        <v>4.5738000000000003</v>
      </c>
      <c r="EI54" s="48">
        <f>132*0.5</f>
        <v>66</v>
      </c>
      <c r="EJ54" s="48">
        <f>EI54*HW45/1000</f>
        <v>4.5738000000000003</v>
      </c>
      <c r="EK54" s="48">
        <f>132*0.5</f>
        <v>66</v>
      </c>
      <c r="EL54" s="48">
        <f>EK54*HW45/1000</f>
        <v>4.5738000000000003</v>
      </c>
      <c r="EM54" s="48">
        <f>132*0.5</f>
        <v>66</v>
      </c>
      <c r="EN54" s="48">
        <f>EM54*HW45/1000</f>
        <v>4.5738000000000003</v>
      </c>
      <c r="EO54" s="48">
        <f>132*0.5</f>
        <v>66</v>
      </c>
      <c r="EP54" s="48">
        <f>EO54*HW45/1000</f>
        <v>4.5738000000000003</v>
      </c>
      <c r="EQ54" s="48">
        <f>132*0.5</f>
        <v>66</v>
      </c>
      <c r="ER54" s="48">
        <f>EQ54*HW45/1000</f>
        <v>4.5738000000000003</v>
      </c>
      <c r="ES54" s="48">
        <f>132*0.5</f>
        <v>66</v>
      </c>
      <c r="ET54" s="48">
        <f>ES54*HW45/1000</f>
        <v>4.5738000000000003</v>
      </c>
      <c r="EU54" s="48">
        <f>DV54:DV55*HY45/1000</f>
        <v>62.37</v>
      </c>
      <c r="EV54" s="56">
        <v>0.5</v>
      </c>
      <c r="EW54" s="48">
        <f>132*0.5</f>
        <v>66</v>
      </c>
      <c r="EX54" s="48">
        <f>EW54*HW45/1000</f>
        <v>4.5738000000000003</v>
      </c>
      <c r="EY54" s="48">
        <f>132*0.5</f>
        <v>66</v>
      </c>
      <c r="EZ54" s="48">
        <f>EY54*HW45/1000</f>
        <v>4.5738000000000003</v>
      </c>
      <c r="FA54" s="48">
        <f>132*0.5</f>
        <v>66</v>
      </c>
      <c r="FB54" s="48">
        <f>FA54*HW45/1000</f>
        <v>4.5738000000000003</v>
      </c>
      <c r="FC54" s="48">
        <f>132*0.5</f>
        <v>66</v>
      </c>
      <c r="FD54" s="48">
        <f>FC54*HW45/1000</f>
        <v>4.5738000000000003</v>
      </c>
      <c r="FE54" s="48">
        <f>132*0.5</f>
        <v>66</v>
      </c>
      <c r="FF54" s="48">
        <f>FE54*HW45/1000</f>
        <v>4.5738000000000003</v>
      </c>
      <c r="FG54" s="48">
        <f>132*0.5</f>
        <v>66</v>
      </c>
      <c r="FH54" s="48">
        <f>FG54*HW45/1000</f>
        <v>4.5738000000000003</v>
      </c>
      <c r="FI54" s="48">
        <f>132*0.5</f>
        <v>66</v>
      </c>
      <c r="FJ54" s="48">
        <f>FI54*HW45/1000</f>
        <v>4.5738000000000003</v>
      </c>
      <c r="FK54" s="48">
        <f>132*0.5</f>
        <v>66</v>
      </c>
      <c r="FL54" s="48">
        <f>FK54*HW45/1000</f>
        <v>4.5738000000000003</v>
      </c>
      <c r="FM54" s="48">
        <f>132*0.5</f>
        <v>66</v>
      </c>
      <c r="FN54" s="48">
        <f>FM54*HW45/1000</f>
        <v>4.5738000000000003</v>
      </c>
      <c r="FO54" s="48">
        <f>132*0.5</f>
        <v>66</v>
      </c>
      <c r="FP54" s="48">
        <f>FO54*HW45/1000</f>
        <v>4.5738000000000003</v>
      </c>
      <c r="FQ54" s="48">
        <f>132*0.5</f>
        <v>66</v>
      </c>
      <c r="FR54" s="48">
        <f>FQ54*HW45/1000</f>
        <v>4.5738000000000003</v>
      </c>
      <c r="FS54" s="48">
        <f>132*0.5</f>
        <v>66</v>
      </c>
      <c r="FT54" s="48">
        <f>FS54*HW45/1000</f>
        <v>4.5738000000000003</v>
      </c>
      <c r="FU54" s="48">
        <f>EV54*HY45/1000</f>
        <v>62.37</v>
      </c>
      <c r="FV54" s="56">
        <f>SUM(FW54,FY54,GA54,GC54,GE54,GG54,GI54,GK54,GM54,GO54,GQ54,GS54)/123.58/12</f>
        <v>0.31153908399417379</v>
      </c>
      <c r="FW54" s="48">
        <f>132*0.5</f>
        <v>66</v>
      </c>
      <c r="FX54" s="48">
        <f>FW54*HW45/1000</f>
        <v>4.5738000000000003</v>
      </c>
      <c r="FY54" s="48">
        <f>132*0.5</f>
        <v>66</v>
      </c>
      <c r="FZ54" s="48">
        <f>FY54*HW45/1000</f>
        <v>4.5738000000000003</v>
      </c>
      <c r="GA54" s="48">
        <f>132*0.5</f>
        <v>66</v>
      </c>
      <c r="GB54" s="146">
        <f>GA54*HW45/1000</f>
        <v>4.5738000000000003</v>
      </c>
      <c r="GC54" s="84">
        <f>132*0.5</f>
        <v>66</v>
      </c>
      <c r="GD54" s="48">
        <f>GC54*HW45/1000</f>
        <v>4.5738000000000003</v>
      </c>
      <c r="GE54" s="48">
        <f>132*0.5</f>
        <v>66</v>
      </c>
      <c r="GF54" s="48">
        <f>GE54*HW45/1000</f>
        <v>4.5738000000000003</v>
      </c>
      <c r="GG54" s="48">
        <f>132*0.5</f>
        <v>66</v>
      </c>
      <c r="GH54" s="48">
        <f>GG54*HW45/1000</f>
        <v>4.5738000000000003</v>
      </c>
      <c r="GI54" s="48">
        <f>132*0.5</f>
        <v>66</v>
      </c>
      <c r="GJ54" s="48">
        <f>GI54*HW45/1000</f>
        <v>4.5738000000000003</v>
      </c>
      <c r="GK54" s="48">
        <v>0</v>
      </c>
      <c r="GL54" s="48">
        <f>GK54*HW45/1000</f>
        <v>0</v>
      </c>
      <c r="GM54" s="48"/>
      <c r="GN54" s="48">
        <f>GM54*HW45/1000</f>
        <v>0</v>
      </c>
      <c r="GO54" s="48"/>
      <c r="GP54" s="48">
        <f>GO54*HW45/1000</f>
        <v>0</v>
      </c>
      <c r="GQ54" s="48"/>
      <c r="GR54" s="48">
        <f>GQ54*HW45/1000</f>
        <v>0</v>
      </c>
      <c r="GS54" s="48"/>
      <c r="GT54" s="48">
        <f>GS54*HW45/1000</f>
        <v>0</v>
      </c>
      <c r="GU54" s="48">
        <f>FV54*HY45/1000</f>
        <v>38.861385337433241</v>
      </c>
      <c r="GV54" s="56">
        <v>0</v>
      </c>
      <c r="GW54" s="48"/>
      <c r="GX54" s="48">
        <f>GW54*HW45/1000</f>
        <v>0</v>
      </c>
      <c r="GY54" s="48"/>
      <c r="GZ54" s="48">
        <f>GY54*HW45/1000</f>
        <v>0</v>
      </c>
      <c r="HA54" s="48"/>
      <c r="HB54" s="48">
        <f>HA54*HW45/1000</f>
        <v>0</v>
      </c>
      <c r="HC54" s="48"/>
      <c r="HD54" s="48">
        <f>HC54*HW45/1000</f>
        <v>0</v>
      </c>
      <c r="HE54" s="48"/>
      <c r="HF54" s="48">
        <f>HE54*HW45/1000</f>
        <v>0</v>
      </c>
      <c r="HG54" s="48"/>
      <c r="HH54" s="48">
        <f>HG54*HW45/1000</f>
        <v>0</v>
      </c>
      <c r="HI54" s="48">
        <v>0</v>
      </c>
      <c r="HJ54" s="48">
        <f>HI54*HW45/1000</f>
        <v>0</v>
      </c>
      <c r="HK54" s="48">
        <v>0</v>
      </c>
      <c r="HL54" s="48">
        <f>HK54*HW45/1000</f>
        <v>0</v>
      </c>
      <c r="HM54" s="48"/>
      <c r="HN54" s="56">
        <f>SUM(GV54,FV54,EV54,DV54,CV54,BV54,AV54,V54,D54)</f>
        <v>3.8115390839941741</v>
      </c>
      <c r="HO54" s="62">
        <f>SUM(AE54,AG54,AI54,AK54,AM54,AO54,AQ54,AS54,AW54,AY54,BA54,BC54,BE54,BG54,BI54,BK54,BM54,BO54,BQ54,BS54,BW54,BY54,CA54,CC54,CE54,CG54,CI54,CK54,CM54,CO54,CQ54,CS54,CW54,CY54,DA54,DC54,DE54,DG54,DI54,DK54,DM54,DO54,DQ54,DS54,DW54,DY54,EA54,EC54,EE54,EG54,EI54,EK54,EM54,EO54,EQ54,ES54,EW54,EY54,FA54,FC54,FE54,FG54,FI54,FK54,FM54,FO54,FQ54,FS54,FW54,FY54,GA54,GC54,GE54,GG55,GG55,GG54,GI54,GK54,GM54,GO54,GQ54,GS54,GW54,GY54,HA54,HC54,HE54,HG54,HI54,HK54,AC54,AA54,Y54,W54,S54,Q54,O54,M54,K54,I54,G54,E54)</f>
        <v>5372.4</v>
      </c>
      <c r="HP54" s="62" t="e">
        <f>SUM(AF54,AH54,AJ54,AL54,AN54,AP54,AR54,AT54,AX54,AZ54,BB54,BD54,BF54,BH54,BJ54,BL54,BN54,BP54,BR54,BT54,BX54,BZ54,CB54,CD54,CF54,CH54,CJ54,CL54,CN54,CP54,CR54,CT54,CX54,CZ54,DB54,DD54,DF54,DH54,DJ54,DL54,DN54,DP54,DR54,DT54,DX54,DZ54,EB54,ED54,EF54,EH54,EJ54,EL54,EN54,EP54,ER54,ET54,EX54,EZ54,FB54,FD54,FF54,FH54,FJ54,FL54,FN54,FP54,FR54,FT54,FX54,FZ54,GB54,GD54,GF54,GH54,GJ54,GL54,GN54,GP54,GR54,GT54,GX54,GZ54,HB54,HD54,HF54,HH54,HJ54,HL54,AD54,AB54,Z54,X54,T54,R54,P54,N54,L54,J54,H54,F54)</f>
        <v>#REF!</v>
      </c>
      <c r="HQ54" s="180">
        <f>SUM(U54,AU54,BU54,CU54,DU54,EU54,FU54,GU54,HM54)</f>
        <v>475.45138533743324</v>
      </c>
      <c r="HT54" s="40" t="s">
        <v>87</v>
      </c>
      <c r="HU54" s="41" t="s">
        <v>88</v>
      </c>
      <c r="HV54" s="42">
        <v>40</v>
      </c>
      <c r="HW54" s="42">
        <f t="shared" si="250"/>
        <v>36</v>
      </c>
      <c r="HX54" s="43">
        <v>72000</v>
      </c>
      <c r="HY54" s="42">
        <f t="shared" si="249"/>
        <v>64800</v>
      </c>
    </row>
    <row r="55" spans="1:233" ht="43.5" thickBot="1">
      <c r="A55" s="19"/>
      <c r="B55" s="48" t="s">
        <v>98</v>
      </c>
      <c r="C55" s="56">
        <v>480.21899999999999</v>
      </c>
      <c r="D55" s="56">
        <v>0.6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>
        <f>D55*HY43/1000</f>
        <v>58.32</v>
      </c>
      <c r="V55" s="56">
        <v>0.4</v>
      </c>
      <c r="W55" s="56">
        <f>132*0.3</f>
        <v>39.6</v>
      </c>
      <c r="X55" s="56">
        <f>(W55*HW42)/1000</f>
        <v>2.7442800000000003</v>
      </c>
      <c r="Y55" s="56">
        <f>132*0.3</f>
        <v>39.6</v>
      </c>
      <c r="Z55" s="56">
        <f>(Y55*HW42)/1000</f>
        <v>2.7442800000000003</v>
      </c>
      <c r="AA55" s="56">
        <f>132*0.3</f>
        <v>39.6</v>
      </c>
      <c r="AB55" s="56">
        <f>(AA55*HW42)/1000</f>
        <v>2.7442800000000003</v>
      </c>
      <c r="AC55" s="56">
        <f>132*0.3</f>
        <v>39.6</v>
      </c>
      <c r="AD55" s="56">
        <f>(AC55*HW42)/1000</f>
        <v>2.7442800000000003</v>
      </c>
      <c r="AE55" s="56">
        <f>132*0.3</f>
        <v>39.6</v>
      </c>
      <c r="AF55" s="48">
        <f>AE55*HW42/1000</f>
        <v>2.7442800000000003</v>
      </c>
      <c r="AG55" s="56">
        <f>132*0.3</f>
        <v>39.6</v>
      </c>
      <c r="AH55" s="146">
        <f>AG55*HW42/1000</f>
        <v>2.7442800000000003</v>
      </c>
      <c r="AI55" s="84">
        <f>132*0.6</f>
        <v>79.2</v>
      </c>
      <c r="AJ55" s="48">
        <f>AI55*HW42/1000</f>
        <v>5.4885600000000005</v>
      </c>
      <c r="AK55" s="48">
        <f>132*0.6</f>
        <v>79.2</v>
      </c>
      <c r="AL55" s="48">
        <f>AK55*HW42/1000</f>
        <v>5.4885600000000005</v>
      </c>
      <c r="AM55" s="48">
        <f>132*0.6</f>
        <v>79.2</v>
      </c>
      <c r="AN55" s="48">
        <f>AM55*HW42/1000</f>
        <v>5.4885600000000005</v>
      </c>
      <c r="AO55" s="48">
        <f>132*0.6</f>
        <v>79.2</v>
      </c>
      <c r="AP55" s="48">
        <f>AO55*HW42/1000</f>
        <v>5.4885600000000005</v>
      </c>
      <c r="AQ55" s="48">
        <f>132*0.6</f>
        <v>79.2</v>
      </c>
      <c r="AR55" s="48">
        <f>AQ55*HW42/1000</f>
        <v>5.4885600000000005</v>
      </c>
      <c r="AS55" s="48">
        <f>132*0.6</f>
        <v>79.2</v>
      </c>
      <c r="AT55" s="48">
        <f>AS55*HW42/1000</f>
        <v>5.4885600000000005</v>
      </c>
      <c r="AU55" s="48">
        <f>V55*HY43/1000</f>
        <v>38.880000000000003</v>
      </c>
      <c r="AV55" s="56">
        <v>0.1</v>
      </c>
      <c r="AW55" s="48">
        <f>132*0.6</f>
        <v>79.2</v>
      </c>
      <c r="AX55" s="48">
        <f>AW55*HW42/1000</f>
        <v>5.4885600000000005</v>
      </c>
      <c r="AY55" s="48">
        <f>132*0.6</f>
        <v>79.2</v>
      </c>
      <c r="AZ55" s="48">
        <f>AY55*HW42/1000</f>
        <v>5.4885600000000005</v>
      </c>
      <c r="BA55" s="48">
        <f>132*0.6</f>
        <v>79.2</v>
      </c>
      <c r="BB55" s="48">
        <f>BA55*HW42/1000</f>
        <v>5.4885600000000005</v>
      </c>
      <c r="BC55" s="48">
        <f>132*0.6</f>
        <v>79.2</v>
      </c>
      <c r="BD55" s="48">
        <f>BC55*HW42/1000</f>
        <v>5.4885600000000005</v>
      </c>
      <c r="BE55" s="48">
        <f>132*0.6</f>
        <v>79.2</v>
      </c>
      <c r="BF55" s="48">
        <f>BE55*HW42/1000</f>
        <v>5.4885600000000005</v>
      </c>
      <c r="BG55" s="48">
        <f>132*0.6</f>
        <v>79.2</v>
      </c>
      <c r="BH55" s="48">
        <f>BG55*HW42/1000</f>
        <v>5.4885600000000005</v>
      </c>
      <c r="BI55" s="84">
        <f>132*0.6</f>
        <v>79.2</v>
      </c>
      <c r="BJ55" s="48">
        <f>BI55*HW42/1000</f>
        <v>5.4885600000000005</v>
      </c>
      <c r="BK55" s="48">
        <f>132*0.6</f>
        <v>79.2</v>
      </c>
      <c r="BL55" s="48">
        <f>BK55*HW42/1000</f>
        <v>5.4885600000000005</v>
      </c>
      <c r="BM55" s="48">
        <f>132*0.6</f>
        <v>79.2</v>
      </c>
      <c r="BN55" s="48">
        <f>BM55*HW42/1000</f>
        <v>5.4885600000000005</v>
      </c>
      <c r="BO55" s="48">
        <f>132*0.6</f>
        <v>79.2</v>
      </c>
      <c r="BP55" s="48">
        <f>BO55*HW42/1000</f>
        <v>5.4885600000000005</v>
      </c>
      <c r="BQ55" s="48">
        <f>132*0.6</f>
        <v>79.2</v>
      </c>
      <c r="BR55" s="48">
        <f>BQ55*HW42/1000</f>
        <v>5.4885600000000005</v>
      </c>
      <c r="BS55" s="48">
        <f>132*0.6</f>
        <v>79.2</v>
      </c>
      <c r="BT55" s="48">
        <f>BS55*HW42/1000</f>
        <v>5.4885600000000005</v>
      </c>
      <c r="BU55" s="48">
        <f>AV55*HY43/1000</f>
        <v>9.7200000000000006</v>
      </c>
      <c r="BV55" s="56">
        <v>0.1</v>
      </c>
      <c r="BW55" s="48">
        <f>132*0.6</f>
        <v>79.2</v>
      </c>
      <c r="BX55" s="48">
        <f>BW55*HW42/1000</f>
        <v>5.4885600000000005</v>
      </c>
      <c r="BY55" s="48">
        <f>132*0.6</f>
        <v>79.2</v>
      </c>
      <c r="BZ55" s="48">
        <f>BY55*HW42/1000</f>
        <v>5.4885600000000005</v>
      </c>
      <c r="CA55" s="48">
        <f>132*0.6</f>
        <v>79.2</v>
      </c>
      <c r="CB55" s="48">
        <f>CA55*HW42/1000</f>
        <v>5.4885600000000005</v>
      </c>
      <c r="CC55" s="48">
        <f>132*0.6</f>
        <v>79.2</v>
      </c>
      <c r="CD55" s="48">
        <f>CC55*HW42/1000</f>
        <v>5.4885600000000005</v>
      </c>
      <c r="CE55" s="48">
        <f>132*0.6</f>
        <v>79.2</v>
      </c>
      <c r="CF55" s="48">
        <f>CE55*HW42/1000</f>
        <v>5.4885600000000005</v>
      </c>
      <c r="CG55" s="48">
        <f>132*0.6</f>
        <v>79.2</v>
      </c>
      <c r="CH55" s="48">
        <f>CG55*HW42/1000</f>
        <v>5.4885600000000005</v>
      </c>
      <c r="CI55" s="48">
        <f>132*0.6</f>
        <v>79.2</v>
      </c>
      <c r="CJ55" s="48">
        <f>CI55*HW42/1000</f>
        <v>5.4885600000000005</v>
      </c>
      <c r="CK55" s="48">
        <f>132*0.6</f>
        <v>79.2</v>
      </c>
      <c r="CL55" s="48">
        <f>CK55*HW42/1000</f>
        <v>5.4885600000000005</v>
      </c>
      <c r="CM55" s="48">
        <f>132*0.6</f>
        <v>79.2</v>
      </c>
      <c r="CN55" s="48">
        <f>CM55*HW42/1000</f>
        <v>5.4885600000000005</v>
      </c>
      <c r="CO55" s="48">
        <f>132*0.6</f>
        <v>79.2</v>
      </c>
      <c r="CP55" s="48">
        <f>CO55*HW42/1000</f>
        <v>5.4885600000000005</v>
      </c>
      <c r="CQ55" s="48">
        <f>132*0.6</f>
        <v>79.2</v>
      </c>
      <c r="CR55" s="48">
        <f>CQ55*HW42/1000</f>
        <v>5.4885600000000005</v>
      </c>
      <c r="CS55" s="48">
        <f>132*0.6</f>
        <v>79.2</v>
      </c>
      <c r="CT55" s="48">
        <f>CS55*HW42/1000</f>
        <v>5.4885600000000005</v>
      </c>
      <c r="CU55" s="48">
        <f>BV55*HY43/1000</f>
        <v>9.7200000000000006</v>
      </c>
      <c r="CV55" s="56">
        <v>0.1</v>
      </c>
      <c r="CW55" s="48">
        <f>132*0.6</f>
        <v>79.2</v>
      </c>
      <c r="CX55" s="48">
        <f>CW55*HW42/1000</f>
        <v>5.4885600000000005</v>
      </c>
      <c r="CY55" s="48">
        <f>132*0.6</f>
        <v>79.2</v>
      </c>
      <c r="CZ55" s="146">
        <f>CY55*HW42/1000</f>
        <v>5.4885600000000005</v>
      </c>
      <c r="DA55" s="84">
        <f>132*0.6</f>
        <v>79.2</v>
      </c>
      <c r="DB55" s="48">
        <f>DA55*HW42/1000</f>
        <v>5.4885600000000005</v>
      </c>
      <c r="DC55" s="48">
        <f>132*0.6</f>
        <v>79.2</v>
      </c>
      <c r="DD55" s="48">
        <f>DC55*HW42/1000</f>
        <v>5.4885600000000005</v>
      </c>
      <c r="DE55" s="48">
        <f>132*0.6</f>
        <v>79.2</v>
      </c>
      <c r="DF55" s="48">
        <f>DE55*HW42/1000</f>
        <v>5.4885600000000005</v>
      </c>
      <c r="DG55" s="48">
        <f>132*0.6</f>
        <v>79.2</v>
      </c>
      <c r="DH55" s="48">
        <f>DG55*HW42/1000</f>
        <v>5.4885600000000005</v>
      </c>
      <c r="DI55" s="48">
        <f>132*0.6</f>
        <v>79.2</v>
      </c>
      <c r="DJ55" s="48">
        <f>DI55*HW42/1000</f>
        <v>5.4885600000000005</v>
      </c>
      <c r="DK55" s="48">
        <f>132*0.6</f>
        <v>79.2</v>
      </c>
      <c r="DL55" s="48">
        <f>DK55*HW42/1000</f>
        <v>5.4885600000000005</v>
      </c>
      <c r="DM55" s="48">
        <f>132*0.6</f>
        <v>79.2</v>
      </c>
      <c r="DN55" s="48">
        <f>DM55*HW42/1000</f>
        <v>5.4885600000000005</v>
      </c>
      <c r="DO55" s="48">
        <f>132*0.6</f>
        <v>79.2</v>
      </c>
      <c r="DP55" s="48">
        <f>DO55*HW42/1000</f>
        <v>5.4885600000000005</v>
      </c>
      <c r="DQ55" s="48">
        <f>132*0.6</f>
        <v>79.2</v>
      </c>
      <c r="DR55" s="48">
        <f>DQ55*HW42/1000</f>
        <v>5.4885600000000005</v>
      </c>
      <c r="DS55" s="48">
        <f>132*0.6</f>
        <v>79.2</v>
      </c>
      <c r="DT55" s="48">
        <f>DS55*HW42/1000</f>
        <v>5.4885600000000005</v>
      </c>
      <c r="DU55" s="48">
        <f>CV55*HY43/1000</f>
        <v>9.7200000000000006</v>
      </c>
      <c r="DV55" s="56">
        <v>0.1</v>
      </c>
      <c r="DW55" s="48">
        <f>132*0.6</f>
        <v>79.2</v>
      </c>
      <c r="DX55" s="48">
        <f>DW55*HW42/1000</f>
        <v>5.4885600000000005</v>
      </c>
      <c r="DY55" s="48">
        <f>132*0.6</f>
        <v>79.2</v>
      </c>
      <c r="DZ55" s="48">
        <f>DY55*HW42/1000</f>
        <v>5.4885600000000005</v>
      </c>
      <c r="EA55" s="48">
        <f>132*0.6</f>
        <v>79.2</v>
      </c>
      <c r="EB55" s="48">
        <f>EA55*HW42/1000</f>
        <v>5.4885600000000005</v>
      </c>
      <c r="EC55" s="48">
        <f>132*0.6</f>
        <v>79.2</v>
      </c>
      <c r="ED55" s="48">
        <f>EC55*HW42/1000</f>
        <v>5.4885600000000005</v>
      </c>
      <c r="EE55" s="48">
        <f>132*0.6</f>
        <v>79.2</v>
      </c>
      <c r="EF55" s="48">
        <f>EE55*HW42/1000</f>
        <v>5.4885600000000005</v>
      </c>
      <c r="EG55" s="48">
        <f>132*0.6</f>
        <v>79.2</v>
      </c>
      <c r="EH55" s="48">
        <f>EG55*HW42/1000</f>
        <v>5.4885600000000005</v>
      </c>
      <c r="EI55" s="48">
        <f>132*0.6</f>
        <v>79.2</v>
      </c>
      <c r="EJ55" s="48">
        <f>EI55*HW42/1000</f>
        <v>5.4885600000000005</v>
      </c>
      <c r="EK55" s="48">
        <f>132*0.6</f>
        <v>79.2</v>
      </c>
      <c r="EL55" s="48">
        <f>EK55*HW42/1000</f>
        <v>5.4885600000000005</v>
      </c>
      <c r="EM55" s="48">
        <f>132*0.6</f>
        <v>79.2</v>
      </c>
      <c r="EN55" s="48">
        <f>EM55*HW42/1000</f>
        <v>5.4885600000000005</v>
      </c>
      <c r="EO55" s="48">
        <f>132*0.6</f>
        <v>79.2</v>
      </c>
      <c r="EP55" s="48">
        <f>EO55*HW42/1000</f>
        <v>5.4885600000000005</v>
      </c>
      <c r="EQ55" s="48">
        <f>132*0.6</f>
        <v>79.2</v>
      </c>
      <c r="ER55" s="48">
        <f>EQ55*HW42/1000</f>
        <v>5.4885600000000005</v>
      </c>
      <c r="ES55" s="48">
        <f>132*0.6</f>
        <v>79.2</v>
      </c>
      <c r="ET55" s="48">
        <f>ES55*HW42/1000</f>
        <v>5.4885600000000005</v>
      </c>
      <c r="EU55" s="48">
        <f>DV55*HY43/1000</f>
        <v>9.7200000000000006</v>
      </c>
      <c r="EV55" s="56">
        <v>0.1</v>
      </c>
      <c r="EW55" s="48">
        <f>132*0.6</f>
        <v>79.2</v>
      </c>
      <c r="EX55" s="48">
        <f>EW55*HW42/1000</f>
        <v>5.4885600000000005</v>
      </c>
      <c r="EY55" s="48">
        <f>132*0.6</f>
        <v>79.2</v>
      </c>
      <c r="EZ55" s="48">
        <f>EY55*HW42/1000</f>
        <v>5.4885600000000005</v>
      </c>
      <c r="FA55" s="48">
        <f>132*0.6</f>
        <v>79.2</v>
      </c>
      <c r="FB55" s="48">
        <f>FA55*HW42/1000</f>
        <v>5.4885600000000005</v>
      </c>
      <c r="FC55" s="48">
        <f>132*0.6</f>
        <v>79.2</v>
      </c>
      <c r="FD55" s="48">
        <f>FC55*HW42/1000</f>
        <v>5.4885600000000005</v>
      </c>
      <c r="FE55" s="48">
        <f>132*0.6</f>
        <v>79.2</v>
      </c>
      <c r="FF55" s="48">
        <f>FE55*HW42/1000</f>
        <v>5.4885600000000005</v>
      </c>
      <c r="FG55" s="48">
        <f>132*0.6</f>
        <v>79.2</v>
      </c>
      <c r="FH55" s="48">
        <f>FG55*HW42/1000</f>
        <v>5.4885600000000005</v>
      </c>
      <c r="FI55" s="48">
        <f>132*0.6</f>
        <v>79.2</v>
      </c>
      <c r="FJ55" s="48">
        <f>FI55*HW42/1000</f>
        <v>5.4885600000000005</v>
      </c>
      <c r="FK55" s="48">
        <f>132*0.6</f>
        <v>79.2</v>
      </c>
      <c r="FL55" s="48">
        <f>FK55*HW42/1000</f>
        <v>5.4885600000000005</v>
      </c>
      <c r="FM55" s="48">
        <f>132*0.6</f>
        <v>79.2</v>
      </c>
      <c r="FN55" s="48">
        <f>FM55*HW42/1000</f>
        <v>5.4885600000000005</v>
      </c>
      <c r="FO55" s="48">
        <f>132*0.6</f>
        <v>79.2</v>
      </c>
      <c r="FP55" s="48">
        <f>FO55*HW42/1000</f>
        <v>5.4885600000000005</v>
      </c>
      <c r="FQ55" s="48">
        <f>132*0.6</f>
        <v>79.2</v>
      </c>
      <c r="FR55" s="48">
        <f>FQ55*HW42/1000</f>
        <v>5.4885600000000005</v>
      </c>
      <c r="FS55" s="48">
        <f>132*0.6</f>
        <v>79.2</v>
      </c>
      <c r="FT55" s="48">
        <f>FS55*HW42/1000</f>
        <v>5.4885600000000005</v>
      </c>
      <c r="FU55" s="48">
        <f>EV55*HY43/1000</f>
        <v>9.7200000000000006</v>
      </c>
      <c r="FV55" s="56">
        <v>0.1</v>
      </c>
      <c r="FW55" s="48">
        <f>132*0.6</f>
        <v>79.2</v>
      </c>
      <c r="FX55" s="48">
        <f>FW55*HW42/1000</f>
        <v>5.4885600000000005</v>
      </c>
      <c r="FY55" s="48">
        <f>132*0.6</f>
        <v>79.2</v>
      </c>
      <c r="FZ55" s="48">
        <f>FY55*HW42/1000</f>
        <v>5.4885600000000005</v>
      </c>
      <c r="GA55" s="48">
        <f>132*0.6</f>
        <v>79.2</v>
      </c>
      <c r="GB55" s="146">
        <f>GA55*HW42/1000</f>
        <v>5.4885600000000005</v>
      </c>
      <c r="GC55" s="84">
        <f>132*0.6</f>
        <v>79.2</v>
      </c>
      <c r="GD55" s="48">
        <f>GC55*HW42/1000</f>
        <v>5.4885600000000005</v>
      </c>
      <c r="GE55" s="48">
        <f>132*0.6</f>
        <v>79.2</v>
      </c>
      <c r="GF55" s="48">
        <f>GE55*HW42/1000</f>
        <v>5.4885600000000005</v>
      </c>
      <c r="GG55" s="48">
        <f>132*0.6</f>
        <v>79.2</v>
      </c>
      <c r="GH55" s="48">
        <f>GG55*HW42/1000</f>
        <v>5.4885600000000005</v>
      </c>
      <c r="GI55" s="48">
        <f>132*0.6</f>
        <v>79.2</v>
      </c>
      <c r="GJ55" s="48">
        <f>GI55*HW42/1000</f>
        <v>5.4885600000000005</v>
      </c>
      <c r="GK55" s="48">
        <v>0</v>
      </c>
      <c r="GL55" s="48">
        <f>GK55*HW42/1000</f>
        <v>0</v>
      </c>
      <c r="GM55" s="48">
        <v>0</v>
      </c>
      <c r="GN55" s="48">
        <f>GM55*HW42/1000</f>
        <v>0</v>
      </c>
      <c r="GO55" s="48">
        <v>0</v>
      </c>
      <c r="GP55" s="48">
        <f>GO55*HW42/1000</f>
        <v>0</v>
      </c>
      <c r="GQ55" s="48">
        <v>0</v>
      </c>
      <c r="GR55" s="48">
        <f>GQ55*HW42/1000</f>
        <v>0</v>
      </c>
      <c r="GS55" s="48">
        <v>0</v>
      </c>
      <c r="GT55" s="48">
        <f>GS55*HW42/1000</f>
        <v>0</v>
      </c>
      <c r="GU55" s="48">
        <f>FV55*HY43/1000</f>
        <v>9.7200000000000006</v>
      </c>
      <c r="GV55" s="56">
        <v>0</v>
      </c>
      <c r="GW55" s="48">
        <v>0</v>
      </c>
      <c r="GX55" s="48">
        <f>GW55*HW42/1000</f>
        <v>0</v>
      </c>
      <c r="GY55" s="48">
        <v>0</v>
      </c>
      <c r="GZ55" s="48">
        <f>GY55*HW42/1000</f>
        <v>0</v>
      </c>
      <c r="HA55" s="48">
        <v>0</v>
      </c>
      <c r="HB55" s="48">
        <f>HA55*HW42/1000</f>
        <v>0</v>
      </c>
      <c r="HC55" s="48">
        <v>0</v>
      </c>
      <c r="HD55" s="48">
        <f>HC55*HW42/1000</f>
        <v>0</v>
      </c>
      <c r="HE55" s="48">
        <v>0</v>
      </c>
      <c r="HF55" s="48">
        <f>HE55*HW42/1000</f>
        <v>0</v>
      </c>
      <c r="HG55" s="48">
        <v>0</v>
      </c>
      <c r="HH55" s="48">
        <v>0</v>
      </c>
      <c r="HI55" s="48">
        <v>0</v>
      </c>
      <c r="HJ55" s="48">
        <f>HI55*HW42/1000</f>
        <v>0</v>
      </c>
      <c r="HK55" s="48">
        <v>0</v>
      </c>
      <c r="HL55" s="48">
        <f>HK55*HW42/1000</f>
        <v>0</v>
      </c>
      <c r="HM55" s="48"/>
      <c r="HN55" s="56">
        <f t="shared" ref="HN55:HN56" si="283">SUM(GV55,FV55,EV55,DV55,CV55,BV55,AV55,V55,D55)</f>
        <v>1.6</v>
      </c>
      <c r="HO55" s="62">
        <f>SUM(AE55,AG55,AI55,AK55,AM55,AO55,AQ55,AS55,AW55,AY55,BA55,BC55,BE55,BG55,BI55,BK55,BM55,BO55,BQ55,BS55,BW55,BY55,CA55,CC55,CE55,CG55,CI55,CK55,CM55,CO55,CQ55,CS55,CW55,CY55,DA55,DC55,DE55,DG55,DI55,DK55,DM55,DO55,DQ55,DS55,DW55,DY55,EA55,EC55,EE55,EG55,EI55,EK55,EM55,EO55,EQ55,ES55,EW55,EY55,FA55,FC55,FE55,FG55,FI55,FK55,FM55,FO55,FQ55,FS55,FW55,FY55,GA55,GC55,GE55,GG56,GG56,GG55,GI55,GK55,GM55,GO55,GQ55,GS55,GW55,GY55,HA55,HC55,HE55,HG55,HI55,HK55,AC55,AA55,Y55,W55,S55,Q55,O55,M55,K55,I55,G55,E55)</f>
        <v>6079.1999999999935</v>
      </c>
      <c r="HP55" s="62">
        <f>SUM(AF55,AH55,AJ55,AL55,AN55,AP55,AR55,AT55,AX55,AZ55,BB55,BD55,BF55,BH55,BJ55,BL55,BN55,BP55,BR55,BT55,BX55,BZ55,CB55,CD55,CF55,CH55,CJ55,CL55,CN55,CP55,CR55,CT55,CX55,CZ55,DB55,DD55,DF55,DH55,DJ55,DL55,DN55,DP55,DR55,DT55,DX55,DZ55,EB55,ED55,EF55,EH55,EJ55,EL55,EN55,EP55,ER55,ET55,EX55,EZ55,FB55,FD55,FF55,FH55,FJ55,FL55,FN55,FP55,FR55,FT55,FX55,FZ55,GB55,GD55,GF55,GH55,GJ55,GL55,GN55,GP55,GR55,GT55,GX55,GZ55,HB55,HD55,HF55,HH55,HJ55,HL55,AD55,AB55,Z55,X55,T55,R55,P55,N55,L55,J55,H55,F55)</f>
        <v>417.1305600000004</v>
      </c>
      <c r="HQ55" s="180">
        <f t="shared" ref="HQ55:HQ56" si="284">SUM(U55,AU55,BU55,CU55,DU55,EU55,FU55,GU55,HM55)</f>
        <v>155.52000000000001</v>
      </c>
      <c r="HT55" s="40" t="s">
        <v>89</v>
      </c>
      <c r="HU55" s="41" t="s">
        <v>90</v>
      </c>
      <c r="HV55" s="42">
        <v>40</v>
      </c>
      <c r="HW55" s="42">
        <f t="shared" si="250"/>
        <v>36</v>
      </c>
      <c r="HX55" s="43">
        <v>72000</v>
      </c>
      <c r="HY55" s="42">
        <f t="shared" si="249"/>
        <v>64800</v>
      </c>
    </row>
    <row r="56" spans="1:233" ht="29.25" thickBot="1">
      <c r="A56" s="19"/>
      <c r="B56" s="48" t="s">
        <v>13</v>
      </c>
      <c r="C56" s="56">
        <v>139.011</v>
      </c>
      <c r="D56" s="56">
        <f>SUM(E56,G56,I56,K56,M56,O56,Q56,S56)/123.58/12</f>
        <v>8.766251281221342E-2</v>
      </c>
      <c r="E56" s="56">
        <v>10</v>
      </c>
      <c r="F56" s="147">
        <f>E56*HW46/1000</f>
        <v>0.54</v>
      </c>
      <c r="G56" s="56">
        <v>10</v>
      </c>
      <c r="H56" s="147">
        <f>G56*HW46/1000</f>
        <v>0.54</v>
      </c>
      <c r="I56" s="56">
        <v>10</v>
      </c>
      <c r="J56" s="147">
        <f>I56*HW46/1000</f>
        <v>0.54</v>
      </c>
      <c r="K56" s="56">
        <v>20</v>
      </c>
      <c r="L56" s="147">
        <f>K56*HW46/1000</f>
        <v>1.08</v>
      </c>
      <c r="M56" s="56">
        <v>20</v>
      </c>
      <c r="N56" s="147">
        <f>M56*HW46/1000</f>
        <v>1.08</v>
      </c>
      <c r="O56" s="56">
        <v>20</v>
      </c>
      <c r="P56" s="147">
        <f>O56*HW46/1000</f>
        <v>1.08</v>
      </c>
      <c r="Q56" s="56">
        <v>20</v>
      </c>
      <c r="R56" s="147">
        <f>Q56*HW46/1000</f>
        <v>1.08</v>
      </c>
      <c r="S56" s="56">
        <v>20</v>
      </c>
      <c r="T56" s="147">
        <f>S56*HW46/1000</f>
        <v>1.08</v>
      </c>
      <c r="U56" s="147">
        <f>D56*HY41/1000</f>
        <v>10.935021848195502</v>
      </c>
      <c r="V56" s="56">
        <f>SUM(W56,Y56,AA56,AC56,AE56,AG56,AI56,AK56,AM56,AO56,AQ56,AS56)/123.58/12</f>
        <v>0.24275772778766791</v>
      </c>
      <c r="W56" s="56">
        <v>30</v>
      </c>
      <c r="X56" s="147">
        <f>W56*HW46/1000</f>
        <v>1.62</v>
      </c>
      <c r="Y56" s="56">
        <v>30</v>
      </c>
      <c r="Z56" s="147">
        <f>Y56*HW46/1000</f>
        <v>1.62</v>
      </c>
      <c r="AA56" s="56">
        <v>30</v>
      </c>
      <c r="AB56" s="147">
        <f>AA56*HW46/1000</f>
        <v>1.62</v>
      </c>
      <c r="AC56" s="56">
        <v>30</v>
      </c>
      <c r="AD56" s="147">
        <f>AC56*HW46/1000</f>
        <v>1.62</v>
      </c>
      <c r="AE56" s="48">
        <f>150*0.2</f>
        <v>30</v>
      </c>
      <c r="AF56" s="48">
        <f>AE56*HW46/1000</f>
        <v>1.62</v>
      </c>
      <c r="AG56" s="48">
        <f>150*0.2</f>
        <v>30</v>
      </c>
      <c r="AH56" s="146">
        <f>AG56*HW46/1000</f>
        <v>1.62</v>
      </c>
      <c r="AI56" s="84">
        <f>150*0.2</f>
        <v>30</v>
      </c>
      <c r="AJ56" s="48">
        <f>AI56*HW46/1000</f>
        <v>1.62</v>
      </c>
      <c r="AK56" s="48">
        <f>150*0.2</f>
        <v>30</v>
      </c>
      <c r="AL56" s="48">
        <f>AK56*HW46/1000</f>
        <v>1.62</v>
      </c>
      <c r="AM56" s="48">
        <f>150*0.2</f>
        <v>30</v>
      </c>
      <c r="AN56" s="48">
        <f>AM56*HW46/1000</f>
        <v>1.62</v>
      </c>
      <c r="AO56" s="48">
        <f>150*0.2</f>
        <v>30</v>
      </c>
      <c r="AP56" s="48">
        <f>AO56*HW46/1000</f>
        <v>1.62</v>
      </c>
      <c r="AQ56" s="48">
        <f>150*0.2</f>
        <v>30</v>
      </c>
      <c r="AR56" s="48">
        <f>AQ56*HW46/1000</f>
        <v>1.62</v>
      </c>
      <c r="AS56" s="48">
        <f>150*0.2</f>
        <v>30</v>
      </c>
      <c r="AT56" s="48">
        <f>AS56*HW46/1000</f>
        <v>1.62</v>
      </c>
      <c r="AU56" s="48">
        <f>V56*HY41/1000</f>
        <v>30.281598964233694</v>
      </c>
      <c r="AV56" s="56">
        <f>SUM(AW56,AY56,BA56,BC56,BE56,BG56,BI56,BK56,BM56,BO56,BQ56,BS56)/123.58/12</f>
        <v>0.24275772778766791</v>
      </c>
      <c r="AW56" s="48">
        <f>150*0.2</f>
        <v>30</v>
      </c>
      <c r="AX56" s="48">
        <f>AW56*HW46/1000</f>
        <v>1.62</v>
      </c>
      <c r="AY56" s="48">
        <f>150*0.2</f>
        <v>30</v>
      </c>
      <c r="AZ56" s="48">
        <f>AY56*HW46/1000</f>
        <v>1.62</v>
      </c>
      <c r="BA56" s="48">
        <f>150*0.2</f>
        <v>30</v>
      </c>
      <c r="BB56" s="48">
        <f>BA56*HW46/1000</f>
        <v>1.62</v>
      </c>
      <c r="BC56" s="48">
        <f>150*0.2</f>
        <v>30</v>
      </c>
      <c r="BD56" s="48">
        <f>BC56*HW46/1000</f>
        <v>1.62</v>
      </c>
      <c r="BE56" s="48">
        <f>150*0.2</f>
        <v>30</v>
      </c>
      <c r="BF56" s="48">
        <f>BE56*HW46/1000</f>
        <v>1.62</v>
      </c>
      <c r="BG56" s="48">
        <f>150*0.2</f>
        <v>30</v>
      </c>
      <c r="BH56" s="48">
        <f>BG56*HW46/1000</f>
        <v>1.62</v>
      </c>
      <c r="BI56" s="84">
        <f>150*0.2</f>
        <v>30</v>
      </c>
      <c r="BJ56" s="48">
        <f>BI56*HW46/1000</f>
        <v>1.62</v>
      </c>
      <c r="BK56" s="48">
        <f>150*0.2</f>
        <v>30</v>
      </c>
      <c r="BL56" s="48">
        <f>BK56*HW46/1000</f>
        <v>1.62</v>
      </c>
      <c r="BM56" s="48">
        <f>150*0.2</f>
        <v>30</v>
      </c>
      <c r="BN56" s="48">
        <f>BM56*HW46/1000</f>
        <v>1.62</v>
      </c>
      <c r="BO56" s="48">
        <f>150*0.2</f>
        <v>30</v>
      </c>
      <c r="BP56" s="48">
        <f>BO56*HW46/1000</f>
        <v>1.62</v>
      </c>
      <c r="BQ56" s="48">
        <f>150*0.2</f>
        <v>30</v>
      </c>
      <c r="BR56" s="48">
        <f>BQ56*HW46/1000</f>
        <v>1.62</v>
      </c>
      <c r="BS56" s="48">
        <f>150*0.2</f>
        <v>30</v>
      </c>
      <c r="BT56" s="48">
        <f>BS56*HW46/1000</f>
        <v>1.62</v>
      </c>
      <c r="BU56" s="48">
        <f>AV56*HY41/1000</f>
        <v>30.281598964233694</v>
      </c>
      <c r="BV56" s="56">
        <f>SUM(BW56,BY56,CA56,CC56,CE56,CG56,CI56,CK56,CM56,CO56,CQ56,CS56)/123.58/12</f>
        <v>0.24275772778766791</v>
      </c>
      <c r="BW56" s="48">
        <f>150*0.2</f>
        <v>30</v>
      </c>
      <c r="BX56" s="48">
        <f>BW56*HW46/1000</f>
        <v>1.62</v>
      </c>
      <c r="BY56" s="48">
        <f>150*0.2</f>
        <v>30</v>
      </c>
      <c r="BZ56" s="48">
        <f>BY56*HW46/1000</f>
        <v>1.62</v>
      </c>
      <c r="CA56" s="48">
        <f>150*0.2</f>
        <v>30</v>
      </c>
      <c r="CB56" s="48">
        <f>CA56*HW46/1000</f>
        <v>1.62</v>
      </c>
      <c r="CC56" s="48">
        <f>150*0.2</f>
        <v>30</v>
      </c>
      <c r="CD56" s="48">
        <f>CC56*HW46/1000</f>
        <v>1.62</v>
      </c>
      <c r="CE56" s="48">
        <f>150*0.2</f>
        <v>30</v>
      </c>
      <c r="CF56" s="48">
        <f>CE56*HW46/1000</f>
        <v>1.62</v>
      </c>
      <c r="CG56" s="48">
        <f>150*0.2</f>
        <v>30</v>
      </c>
      <c r="CH56" s="48">
        <f>CG56*HW46/1000</f>
        <v>1.62</v>
      </c>
      <c r="CI56" s="48">
        <f>150*0.2</f>
        <v>30</v>
      </c>
      <c r="CJ56" s="48">
        <f>CI56*HW46/1000</f>
        <v>1.62</v>
      </c>
      <c r="CK56" s="48">
        <f>150*0.2</f>
        <v>30</v>
      </c>
      <c r="CL56" s="48">
        <f>CK56*HW46/1000</f>
        <v>1.62</v>
      </c>
      <c r="CM56" s="48">
        <f>150*0.2</f>
        <v>30</v>
      </c>
      <c r="CN56" s="48">
        <f>CM56*HW46/1000</f>
        <v>1.62</v>
      </c>
      <c r="CO56" s="48">
        <f>150*0.2</f>
        <v>30</v>
      </c>
      <c r="CP56" s="48">
        <f>CO56*HW46/1000</f>
        <v>1.62</v>
      </c>
      <c r="CQ56" s="48">
        <f>150*0.2</f>
        <v>30</v>
      </c>
      <c r="CR56" s="48">
        <f>CQ56*HW46/1000</f>
        <v>1.62</v>
      </c>
      <c r="CS56" s="48">
        <f>150*0.2</f>
        <v>30</v>
      </c>
      <c r="CT56" s="48">
        <f>CS56*HW46/1000</f>
        <v>1.62</v>
      </c>
      <c r="CU56" s="48">
        <f>BV56*HY41/1000</f>
        <v>30.281598964233694</v>
      </c>
      <c r="CV56" s="56">
        <f>SUM(CW56,CY56,DA56,DC56,DE56,DG56,DI56,DK56,DM56,DO56,DQ56,DS56)/123.58/12</f>
        <v>0.24275772778766791</v>
      </c>
      <c r="CW56" s="48">
        <f>150*0.2</f>
        <v>30</v>
      </c>
      <c r="CX56" s="48">
        <f>CW56*HW46/1000</f>
        <v>1.62</v>
      </c>
      <c r="CY56" s="48">
        <f>150*0.2</f>
        <v>30</v>
      </c>
      <c r="CZ56" s="146">
        <f>CY56*HW46/1000</f>
        <v>1.62</v>
      </c>
      <c r="DA56" s="84">
        <f>150*0.2</f>
        <v>30</v>
      </c>
      <c r="DB56" s="48">
        <f>DA56*HW46/1000</f>
        <v>1.62</v>
      </c>
      <c r="DC56" s="48">
        <f>150*0.2</f>
        <v>30</v>
      </c>
      <c r="DD56" s="48">
        <f>DC56*HW46/1000</f>
        <v>1.62</v>
      </c>
      <c r="DE56" s="48">
        <f>150*0.2</f>
        <v>30</v>
      </c>
      <c r="DF56" s="48">
        <f>DE56*HW46/1000</f>
        <v>1.62</v>
      </c>
      <c r="DG56" s="48">
        <f>150*0.2</f>
        <v>30</v>
      </c>
      <c r="DH56" s="48">
        <f>DG56*HW46/1000</f>
        <v>1.62</v>
      </c>
      <c r="DI56" s="48">
        <f>150*0.2</f>
        <v>30</v>
      </c>
      <c r="DJ56" s="48">
        <f>DI56*HW46/1000</f>
        <v>1.62</v>
      </c>
      <c r="DK56" s="48">
        <f>150*0.2</f>
        <v>30</v>
      </c>
      <c r="DL56" s="48">
        <f>DK56*HW46/1000</f>
        <v>1.62</v>
      </c>
      <c r="DM56" s="48">
        <f>150*0.2</f>
        <v>30</v>
      </c>
      <c r="DN56" s="48">
        <f>DM56*HW46/1000</f>
        <v>1.62</v>
      </c>
      <c r="DO56" s="48">
        <f>150*0.2</f>
        <v>30</v>
      </c>
      <c r="DP56" s="48">
        <f>DO56*HW46/1000</f>
        <v>1.62</v>
      </c>
      <c r="DQ56" s="48">
        <f>150*0.2</f>
        <v>30</v>
      </c>
      <c r="DR56" s="48">
        <f>DQ56*HW46/1000</f>
        <v>1.62</v>
      </c>
      <c r="DS56" s="48">
        <f>150*0.2</f>
        <v>30</v>
      </c>
      <c r="DT56" s="48">
        <f>DS56*HW46/1000</f>
        <v>1.62</v>
      </c>
      <c r="DU56" s="48">
        <f>CV56*HY41/1000</f>
        <v>30.281598964233694</v>
      </c>
      <c r="DV56" s="56">
        <v>0.2</v>
      </c>
      <c r="DW56" s="48">
        <f>150*0.2</f>
        <v>30</v>
      </c>
      <c r="DX56" s="48">
        <f>DW56*HW46/1000</f>
        <v>1.62</v>
      </c>
      <c r="DY56" s="48">
        <f>150*0.2</f>
        <v>30</v>
      </c>
      <c r="DZ56" s="48">
        <f>DY56*HW46/1000</f>
        <v>1.62</v>
      </c>
      <c r="EA56" s="48">
        <f>150*0.2</f>
        <v>30</v>
      </c>
      <c r="EB56" s="48">
        <f>EA56*HW46/1000</f>
        <v>1.62</v>
      </c>
      <c r="EC56" s="48">
        <f>150*0.2</f>
        <v>30</v>
      </c>
      <c r="ED56" s="48">
        <f>EC56*HW46/1000</f>
        <v>1.62</v>
      </c>
      <c r="EE56" s="48">
        <f>150*0.2</f>
        <v>30</v>
      </c>
      <c r="EF56" s="48">
        <f>EE56*HW46/1000</f>
        <v>1.62</v>
      </c>
      <c r="EG56" s="48">
        <f>150*0.2</f>
        <v>30</v>
      </c>
      <c r="EH56" s="48">
        <f>EG56*HW46/1000</f>
        <v>1.62</v>
      </c>
      <c r="EI56" s="48">
        <f>150*0.2</f>
        <v>30</v>
      </c>
      <c r="EJ56" s="48">
        <f>EI56*HW46/1000</f>
        <v>1.62</v>
      </c>
      <c r="EK56" s="48">
        <f>150*0.2</f>
        <v>30</v>
      </c>
      <c r="EL56" s="48">
        <f>EK56*HW46/1000</f>
        <v>1.62</v>
      </c>
      <c r="EM56" s="48">
        <f>150*0.2</f>
        <v>30</v>
      </c>
      <c r="EN56" s="48">
        <f>EM56*HW46/1000</f>
        <v>1.62</v>
      </c>
      <c r="EO56" s="48">
        <f>150*0.2</f>
        <v>30</v>
      </c>
      <c r="EP56" s="48">
        <f>EO56*HW46/1000</f>
        <v>1.62</v>
      </c>
      <c r="EQ56" s="48">
        <f>150*0.2</f>
        <v>30</v>
      </c>
      <c r="ER56" s="48">
        <f>EQ56*HW46/1000</f>
        <v>1.62</v>
      </c>
      <c r="ES56" s="48">
        <f>150*0.2</f>
        <v>30</v>
      </c>
      <c r="ET56" s="48">
        <f>ES56*HW46/1000</f>
        <v>1.62</v>
      </c>
      <c r="EU56" s="48">
        <f>DV56*HY41/1000</f>
        <v>24.948</v>
      </c>
      <c r="EV56" s="56">
        <v>0.2</v>
      </c>
      <c r="EW56" s="48">
        <f>150*0.2</f>
        <v>30</v>
      </c>
      <c r="EX56" s="48">
        <f>EW56*HW46/1000</f>
        <v>1.62</v>
      </c>
      <c r="EY56" s="48">
        <f>150*0.2</f>
        <v>30</v>
      </c>
      <c r="EZ56" s="48">
        <f>EY56*HW46/1000</f>
        <v>1.62</v>
      </c>
      <c r="FA56" s="48">
        <f>150*0.2</f>
        <v>30</v>
      </c>
      <c r="FB56" s="48">
        <f>FA56*HW46/1000</f>
        <v>1.62</v>
      </c>
      <c r="FC56" s="48">
        <f>150*0.2</f>
        <v>30</v>
      </c>
      <c r="FD56" s="48">
        <f>FC56*HW46/1000</f>
        <v>1.62</v>
      </c>
      <c r="FE56" s="48">
        <f>150*0.2</f>
        <v>30</v>
      </c>
      <c r="FF56" s="48">
        <f>FE56*HW46/1000</f>
        <v>1.62</v>
      </c>
      <c r="FG56" s="48">
        <f>150*0.2</f>
        <v>30</v>
      </c>
      <c r="FH56" s="48">
        <f>FG56*HW46/1000</f>
        <v>1.62</v>
      </c>
      <c r="FI56" s="48">
        <f>150*0.2</f>
        <v>30</v>
      </c>
      <c r="FJ56" s="48">
        <f>FI56*HW46/1000</f>
        <v>1.62</v>
      </c>
      <c r="FK56" s="48">
        <f>150*0.2</f>
        <v>30</v>
      </c>
      <c r="FL56" s="48">
        <f>FK56*HW46/1000</f>
        <v>1.62</v>
      </c>
      <c r="FM56" s="48">
        <f>150*0.2</f>
        <v>30</v>
      </c>
      <c r="FN56" s="48">
        <f>FM56*HW46/1000</f>
        <v>1.62</v>
      </c>
      <c r="FO56" s="48">
        <f>150*0.2</f>
        <v>30</v>
      </c>
      <c r="FP56" s="48">
        <f>FO56*HW46/1000</f>
        <v>1.62</v>
      </c>
      <c r="FQ56" s="48">
        <f>150*0.2</f>
        <v>30</v>
      </c>
      <c r="FR56" s="48">
        <f>FQ56*HW46/1000</f>
        <v>1.62</v>
      </c>
      <c r="FS56" s="48">
        <f>150*0.2</f>
        <v>30</v>
      </c>
      <c r="FT56" s="48">
        <f>FS56*HW46/1000</f>
        <v>1.62</v>
      </c>
      <c r="FU56" s="48">
        <f>EV56*HY41/1000</f>
        <v>24.948</v>
      </c>
      <c r="FV56" s="56">
        <f t="shared" ref="FV56" si="285">SUM(FW56,FY56,GA56,GC56,GE56,GG56,GI56,GK56,GM56,GO56,GQ56,GS56)/123.58/12</f>
        <v>0.14160867454280629</v>
      </c>
      <c r="FW56" s="48">
        <f>150*0.2</f>
        <v>30</v>
      </c>
      <c r="FX56" s="48">
        <f>FW56*HW46/1000</f>
        <v>1.62</v>
      </c>
      <c r="FY56" s="48">
        <f>150*0.2</f>
        <v>30</v>
      </c>
      <c r="FZ56" s="48">
        <f>FY56*HW46/1000</f>
        <v>1.62</v>
      </c>
      <c r="GA56" s="48">
        <f>150*0.2</f>
        <v>30</v>
      </c>
      <c r="GB56" s="146">
        <f>GA56*HW46/1000</f>
        <v>1.62</v>
      </c>
      <c r="GC56" s="84">
        <f>150*0.2</f>
        <v>30</v>
      </c>
      <c r="GD56" s="48">
        <f>GC56*HW46/1000</f>
        <v>1.62</v>
      </c>
      <c r="GE56" s="48">
        <f>150*0.2</f>
        <v>30</v>
      </c>
      <c r="GF56" s="48">
        <f>GE56*HW46/1000</f>
        <v>1.62</v>
      </c>
      <c r="GG56" s="48">
        <f>150*0.2</f>
        <v>30</v>
      </c>
      <c r="GH56" s="48">
        <f>GG56*HW46/1000</f>
        <v>1.62</v>
      </c>
      <c r="GI56" s="48">
        <f>150*0.2</f>
        <v>30</v>
      </c>
      <c r="GJ56" s="48">
        <f>GI56*HW46/1000</f>
        <v>1.62</v>
      </c>
      <c r="GK56" s="48">
        <v>0</v>
      </c>
      <c r="GL56" s="48">
        <f>GK56*HW46/1000</f>
        <v>0</v>
      </c>
      <c r="GM56" s="48">
        <v>0</v>
      </c>
      <c r="GN56" s="48">
        <f>GM56*HW46/1000</f>
        <v>0</v>
      </c>
      <c r="GO56" s="48">
        <v>0</v>
      </c>
      <c r="GP56" s="48">
        <f>GO56*HW46/1000</f>
        <v>0</v>
      </c>
      <c r="GQ56" s="48">
        <v>0</v>
      </c>
      <c r="GR56" s="48">
        <f>GQ56*HW46/1000</f>
        <v>0</v>
      </c>
      <c r="GS56" s="48">
        <v>0</v>
      </c>
      <c r="GT56" s="48">
        <f>GS56*HW46/1000</f>
        <v>0</v>
      </c>
      <c r="GU56" s="48">
        <f>FV56*HY41/1000</f>
        <v>17.664266062469657</v>
      </c>
      <c r="GV56" s="56">
        <v>0</v>
      </c>
      <c r="GW56" s="48">
        <v>0</v>
      </c>
      <c r="GX56" s="48">
        <f>GW56*HW46/1000</f>
        <v>0</v>
      </c>
      <c r="GY56" s="48">
        <v>0</v>
      </c>
      <c r="GZ56" s="48">
        <f>GY56*HW46/1000</f>
        <v>0</v>
      </c>
      <c r="HA56" s="48">
        <v>0</v>
      </c>
      <c r="HB56" s="48">
        <f>HA56*HW46/1000</f>
        <v>0</v>
      </c>
      <c r="HC56" s="48">
        <v>0</v>
      </c>
      <c r="HD56" s="48">
        <f>HC56*HW46/1000</f>
        <v>0</v>
      </c>
      <c r="HE56" s="48">
        <v>0</v>
      </c>
      <c r="HF56" s="48">
        <f>HE56*HW46/1000</f>
        <v>0</v>
      </c>
      <c r="HG56" s="48">
        <v>0</v>
      </c>
      <c r="HH56" s="48">
        <f>HG56*HW46/1000</f>
        <v>0</v>
      </c>
      <c r="HI56" s="48">
        <v>0</v>
      </c>
      <c r="HJ56" s="48">
        <f>HI56*HW46/1000</f>
        <v>0</v>
      </c>
      <c r="HK56" s="48">
        <v>0</v>
      </c>
      <c r="HL56" s="48">
        <f>HK56*HW46/1000</f>
        <v>0</v>
      </c>
      <c r="HM56" s="48"/>
      <c r="HN56" s="56">
        <f t="shared" si="283"/>
        <v>1.6003020985056917</v>
      </c>
      <c r="HO56" s="62" t="e">
        <f>SUM(AE56,AG56,AI56,AK56,AM56,AO56,AQ56,AS56,AW56,AY56,BA56,BC56,BE56,BG56,BI56,BK56,BM56,BO56,BQ56,BS56,BW56,BY56,CA56,CC56,CE56,CG56,CI56,CK56,CM56,CO56,CQ56,CS56,CW56,CY56,DA56,DC56,DE56,DG56,DI56,DK56,DM56,DO56,DQ56,DS56,DW56,DY56,EA56,EC56,EE56,EG56,EI56,EK56,EM56,EO56,EQ56,ES56,EW56,EY56,FA56,FC56,FE56,FG56,FI56,FK56,FM56,FO56,FQ56,FS56,FW56,FY56,GA56,GC56,GE56,#REF!,#REF!,GG56,GI56,GK56,GM56,GO56,GQ56,GS56,GW56,GY56,HA56,HC56,HE56,HG56,HI56,HK56,AC56,AA56,Y56,W56,S56,Q56,O56,M56,K56,I56,G56,E56)</f>
        <v>#REF!</v>
      </c>
      <c r="HP56" s="62">
        <f>SUM(AF56,AH56,AJ56,AL56,AN56,AP56,AR56,AT56,AX56,AZ56,BB56,BD56,BF56,BH56,BJ56,BL56,BN56,BP56,BR56,BT56,BX56,BZ56,CB56,CD56,CF56,CH56,CJ56,CL56,CN56,CP56,CR56,CT56,CX56,CZ56,DB56,DD56,DF56,DH56,DJ56,DL56,DN56,DP56,DR56,DT56,DX56,DZ56,EB56,ED56,EF56,EH56,EJ56,EL56,EN56,EP56,ER56,ET56,EX56,EZ56,FB56,FD56,FF56,FH56,FJ56,FL56,FN56,FP56,FR56,FT56,FX56,FZ56,GB56,GD56,GF56,GH56,GJ56,GL56,GN56,GP56,GR56,GT56,GX56,GZ56,HB56,HD56,HF56,HH56,HJ56,HL56,AD56,AB56,Z56,X56,T56,R56,P56,N56,L56,J56,H56,F56)</f>
        <v>135.00000000000017</v>
      </c>
      <c r="HQ56" s="180">
        <f t="shared" si="284"/>
        <v>199.62168376759996</v>
      </c>
      <c r="HT56" s="40" t="s">
        <v>91</v>
      </c>
      <c r="HU56" s="41" t="s">
        <v>92</v>
      </c>
      <c r="HV56" s="42">
        <v>40</v>
      </c>
      <c r="HW56" s="42">
        <f t="shared" si="250"/>
        <v>36</v>
      </c>
      <c r="HX56" s="43">
        <v>72000</v>
      </c>
      <c r="HY56" s="42">
        <f t="shared" si="249"/>
        <v>64800</v>
      </c>
    </row>
    <row r="57" spans="1:233">
      <c r="A57" s="19"/>
      <c r="B57" s="9" t="s">
        <v>5</v>
      </c>
      <c r="C57" s="44">
        <f t="shared" ref="C57:BN57" si="286">SUM(C54:C56)</f>
        <v>952.548</v>
      </c>
      <c r="D57" s="44">
        <f t="shared" si="286"/>
        <v>1.1876625128122136</v>
      </c>
      <c r="E57" s="44">
        <f t="shared" si="286"/>
        <v>10</v>
      </c>
      <c r="F57" s="44">
        <f t="shared" si="286"/>
        <v>0.54</v>
      </c>
      <c r="G57" s="44">
        <f t="shared" si="286"/>
        <v>10</v>
      </c>
      <c r="H57" s="44">
        <f t="shared" si="286"/>
        <v>0.54</v>
      </c>
      <c r="I57" s="44">
        <f t="shared" si="286"/>
        <v>10</v>
      </c>
      <c r="J57" s="44">
        <f t="shared" si="286"/>
        <v>0.54</v>
      </c>
      <c r="K57" s="44">
        <f t="shared" si="286"/>
        <v>20</v>
      </c>
      <c r="L57" s="44">
        <f t="shared" si="286"/>
        <v>1.08</v>
      </c>
      <c r="M57" s="44">
        <f t="shared" si="286"/>
        <v>20</v>
      </c>
      <c r="N57" s="44">
        <f t="shared" si="286"/>
        <v>1.08</v>
      </c>
      <c r="O57" s="44">
        <f t="shared" si="286"/>
        <v>20</v>
      </c>
      <c r="P57" s="44">
        <f t="shared" si="286"/>
        <v>1.08</v>
      </c>
      <c r="Q57" s="44">
        <f t="shared" si="286"/>
        <v>20</v>
      </c>
      <c r="R57" s="44">
        <f t="shared" si="286"/>
        <v>1.08</v>
      </c>
      <c r="S57" s="44">
        <f t="shared" si="286"/>
        <v>20</v>
      </c>
      <c r="T57" s="44">
        <f t="shared" si="286"/>
        <v>1.08</v>
      </c>
      <c r="U57" s="44">
        <f t="shared" si="286"/>
        <v>131.6250218481955</v>
      </c>
      <c r="V57" s="44">
        <f t="shared" si="286"/>
        <v>1.1427577277876679</v>
      </c>
      <c r="W57" s="44">
        <f t="shared" si="286"/>
        <v>135.6</v>
      </c>
      <c r="X57" s="44">
        <f t="shared" si="286"/>
        <v>8.9380799999999994</v>
      </c>
      <c r="Y57" s="44">
        <f t="shared" si="286"/>
        <v>135.6</v>
      </c>
      <c r="Z57" s="44">
        <f t="shared" si="286"/>
        <v>8.9380799999999994</v>
      </c>
      <c r="AA57" s="44">
        <f t="shared" si="286"/>
        <v>135.6</v>
      </c>
      <c r="AB57" s="44">
        <f t="shared" si="286"/>
        <v>8.9380799999999994</v>
      </c>
      <c r="AC57" s="44">
        <f t="shared" si="286"/>
        <v>135.6</v>
      </c>
      <c r="AD57" s="44">
        <f t="shared" si="286"/>
        <v>8.9380799999999994</v>
      </c>
      <c r="AE57" s="44">
        <f t="shared" si="286"/>
        <v>135.6</v>
      </c>
      <c r="AF57" s="44">
        <f t="shared" si="286"/>
        <v>8.9380799999999994</v>
      </c>
      <c r="AG57" s="44">
        <f t="shared" si="286"/>
        <v>135.6</v>
      </c>
      <c r="AH57" s="44">
        <f t="shared" si="286"/>
        <v>8.9380799999999994</v>
      </c>
      <c r="AI57" s="44">
        <f t="shared" si="286"/>
        <v>175.2</v>
      </c>
      <c r="AJ57" s="44">
        <f t="shared" si="286"/>
        <v>11.682360000000003</v>
      </c>
      <c r="AK57" s="44">
        <f t="shared" si="286"/>
        <v>175.2</v>
      </c>
      <c r="AL57" s="44">
        <f t="shared" si="286"/>
        <v>11.682360000000003</v>
      </c>
      <c r="AM57" s="44">
        <f t="shared" si="286"/>
        <v>175.2</v>
      </c>
      <c r="AN57" s="44">
        <f t="shared" si="286"/>
        <v>11.682360000000003</v>
      </c>
      <c r="AO57" s="44">
        <f t="shared" si="286"/>
        <v>175.2</v>
      </c>
      <c r="AP57" s="44">
        <f t="shared" si="286"/>
        <v>11.682360000000003</v>
      </c>
      <c r="AQ57" s="44">
        <f t="shared" si="286"/>
        <v>175.2</v>
      </c>
      <c r="AR57" s="44">
        <f t="shared" si="286"/>
        <v>11.682360000000003</v>
      </c>
      <c r="AS57" s="44">
        <f t="shared" si="286"/>
        <v>175.2</v>
      </c>
      <c r="AT57" s="44">
        <f t="shared" si="286"/>
        <v>11.682360000000003</v>
      </c>
      <c r="AU57" s="44">
        <f t="shared" si="286"/>
        <v>131.53159896423369</v>
      </c>
      <c r="AV57" s="44">
        <f t="shared" si="286"/>
        <v>0.84275772778766789</v>
      </c>
      <c r="AW57" s="44">
        <f t="shared" si="286"/>
        <v>175.2</v>
      </c>
      <c r="AX57" s="44">
        <f t="shared" si="286"/>
        <v>11.682360000000003</v>
      </c>
      <c r="AY57" s="44">
        <f t="shared" si="286"/>
        <v>175.2</v>
      </c>
      <c r="AZ57" s="44">
        <f t="shared" si="286"/>
        <v>11.682360000000003</v>
      </c>
      <c r="BA57" s="44">
        <f t="shared" si="286"/>
        <v>175.2</v>
      </c>
      <c r="BB57" s="44">
        <f t="shared" si="286"/>
        <v>11.682360000000003</v>
      </c>
      <c r="BC57" s="44">
        <f t="shared" si="286"/>
        <v>175.2</v>
      </c>
      <c r="BD57" s="44">
        <f t="shared" si="286"/>
        <v>11.682360000000003</v>
      </c>
      <c r="BE57" s="44">
        <f t="shared" si="286"/>
        <v>175.2</v>
      </c>
      <c r="BF57" s="44">
        <f t="shared" si="286"/>
        <v>11.682360000000003</v>
      </c>
      <c r="BG57" s="44">
        <f t="shared" si="286"/>
        <v>175.2</v>
      </c>
      <c r="BH57" s="44">
        <f t="shared" si="286"/>
        <v>11.682360000000003</v>
      </c>
      <c r="BI57" s="44">
        <f t="shared" si="286"/>
        <v>175.2</v>
      </c>
      <c r="BJ57" s="44">
        <f t="shared" si="286"/>
        <v>11.682360000000003</v>
      </c>
      <c r="BK57" s="44">
        <f t="shared" si="286"/>
        <v>175.2</v>
      </c>
      <c r="BL57" s="44">
        <f t="shared" si="286"/>
        <v>11.682360000000003</v>
      </c>
      <c r="BM57" s="44">
        <f t="shared" si="286"/>
        <v>175.2</v>
      </c>
      <c r="BN57" s="44">
        <f t="shared" si="286"/>
        <v>11.682360000000003</v>
      </c>
      <c r="BO57" s="44">
        <f t="shared" ref="BO57:DZ57" si="287">SUM(BO54:BO56)</f>
        <v>175.2</v>
      </c>
      <c r="BP57" s="44">
        <f t="shared" si="287"/>
        <v>11.682360000000003</v>
      </c>
      <c r="BQ57" s="44">
        <f t="shared" si="287"/>
        <v>175.2</v>
      </c>
      <c r="BR57" s="44">
        <f t="shared" si="287"/>
        <v>11.682360000000003</v>
      </c>
      <c r="BS57" s="44">
        <f t="shared" si="287"/>
        <v>175.2</v>
      </c>
      <c r="BT57" s="44">
        <f t="shared" si="287"/>
        <v>11.682360000000003</v>
      </c>
      <c r="BU57" s="44">
        <f t="shared" si="287"/>
        <v>102.3715989642337</v>
      </c>
      <c r="BV57" s="44">
        <f t="shared" si="287"/>
        <v>0.84275772778766789</v>
      </c>
      <c r="BW57" s="44">
        <f t="shared" si="287"/>
        <v>175.2</v>
      </c>
      <c r="BX57" s="44">
        <f t="shared" si="287"/>
        <v>11.682360000000003</v>
      </c>
      <c r="BY57" s="44">
        <f t="shared" si="287"/>
        <v>175.2</v>
      </c>
      <c r="BZ57" s="44">
        <f t="shared" si="287"/>
        <v>11.682360000000003</v>
      </c>
      <c r="CA57" s="44">
        <f t="shared" si="287"/>
        <v>175.2</v>
      </c>
      <c r="CB57" s="44">
        <f t="shared" si="287"/>
        <v>11.682360000000003</v>
      </c>
      <c r="CC57" s="44">
        <f t="shared" si="287"/>
        <v>175.2</v>
      </c>
      <c r="CD57" s="44">
        <f t="shared" si="287"/>
        <v>11.682360000000003</v>
      </c>
      <c r="CE57" s="44">
        <f t="shared" si="287"/>
        <v>175.2</v>
      </c>
      <c r="CF57" s="44">
        <f t="shared" si="287"/>
        <v>11.682360000000003</v>
      </c>
      <c r="CG57" s="44">
        <f t="shared" si="287"/>
        <v>175.2</v>
      </c>
      <c r="CH57" s="44">
        <f t="shared" si="287"/>
        <v>11.682360000000003</v>
      </c>
      <c r="CI57" s="44">
        <f t="shared" si="287"/>
        <v>175.2</v>
      </c>
      <c r="CJ57" s="44" t="e">
        <f t="shared" si="287"/>
        <v>#REF!</v>
      </c>
      <c r="CK57" s="44">
        <f t="shared" si="287"/>
        <v>175.2</v>
      </c>
      <c r="CL57" s="44">
        <f t="shared" si="287"/>
        <v>11.682360000000003</v>
      </c>
      <c r="CM57" s="44">
        <f t="shared" si="287"/>
        <v>175.2</v>
      </c>
      <c r="CN57" s="44">
        <f t="shared" si="287"/>
        <v>11.682360000000003</v>
      </c>
      <c r="CO57" s="44">
        <f t="shared" si="287"/>
        <v>175.2</v>
      </c>
      <c r="CP57" s="44">
        <f t="shared" si="287"/>
        <v>11.682360000000003</v>
      </c>
      <c r="CQ57" s="44">
        <f t="shared" si="287"/>
        <v>175.2</v>
      </c>
      <c r="CR57" s="44">
        <f t="shared" si="287"/>
        <v>11.682360000000003</v>
      </c>
      <c r="CS57" s="44">
        <f t="shared" si="287"/>
        <v>175.2</v>
      </c>
      <c r="CT57" s="44">
        <f t="shared" si="287"/>
        <v>11.682360000000003</v>
      </c>
      <c r="CU57" s="44">
        <f t="shared" si="287"/>
        <v>102.3715989642337</v>
      </c>
      <c r="CV57" s="44">
        <f t="shared" si="287"/>
        <v>0.84275772778766789</v>
      </c>
      <c r="CW57" s="44">
        <f t="shared" si="287"/>
        <v>175.2</v>
      </c>
      <c r="CX57" s="44">
        <f t="shared" si="287"/>
        <v>11.682360000000003</v>
      </c>
      <c r="CY57" s="44">
        <f t="shared" si="287"/>
        <v>175.2</v>
      </c>
      <c r="CZ57" s="44">
        <f t="shared" si="287"/>
        <v>11.682360000000003</v>
      </c>
      <c r="DA57" s="44">
        <f t="shared" si="287"/>
        <v>175.2</v>
      </c>
      <c r="DB57" s="44">
        <f t="shared" si="287"/>
        <v>11.682360000000003</v>
      </c>
      <c r="DC57" s="44">
        <f t="shared" si="287"/>
        <v>175.2</v>
      </c>
      <c r="DD57" s="44">
        <f t="shared" si="287"/>
        <v>11.682360000000003</v>
      </c>
      <c r="DE57" s="44">
        <f t="shared" si="287"/>
        <v>175.2</v>
      </c>
      <c r="DF57" s="44">
        <f t="shared" si="287"/>
        <v>11.682360000000003</v>
      </c>
      <c r="DG57" s="44">
        <f t="shared" si="287"/>
        <v>175.2</v>
      </c>
      <c r="DH57" s="44">
        <f t="shared" si="287"/>
        <v>11.682360000000003</v>
      </c>
      <c r="DI57" s="44">
        <f t="shared" si="287"/>
        <v>175.2</v>
      </c>
      <c r="DJ57" s="44">
        <f t="shared" si="287"/>
        <v>11.682360000000003</v>
      </c>
      <c r="DK57" s="44">
        <f t="shared" si="287"/>
        <v>175.2</v>
      </c>
      <c r="DL57" s="44">
        <f t="shared" si="287"/>
        <v>11.682360000000003</v>
      </c>
      <c r="DM57" s="44">
        <f t="shared" si="287"/>
        <v>175.2</v>
      </c>
      <c r="DN57" s="44">
        <f t="shared" si="287"/>
        <v>11.682360000000003</v>
      </c>
      <c r="DO57" s="44">
        <f t="shared" si="287"/>
        <v>175.2</v>
      </c>
      <c r="DP57" s="44">
        <f t="shared" si="287"/>
        <v>11.682360000000003</v>
      </c>
      <c r="DQ57" s="44">
        <f t="shared" si="287"/>
        <v>175.2</v>
      </c>
      <c r="DR57" s="44">
        <f t="shared" si="287"/>
        <v>11.682360000000003</v>
      </c>
      <c r="DS57" s="44">
        <f t="shared" si="287"/>
        <v>175.2</v>
      </c>
      <c r="DT57" s="44">
        <f t="shared" si="287"/>
        <v>11.682360000000003</v>
      </c>
      <c r="DU57" s="44">
        <f t="shared" si="287"/>
        <v>102.3715989642337</v>
      </c>
      <c r="DV57" s="44">
        <f t="shared" si="287"/>
        <v>0.8</v>
      </c>
      <c r="DW57" s="44">
        <f t="shared" si="287"/>
        <v>175.2</v>
      </c>
      <c r="DX57" s="44">
        <f t="shared" si="287"/>
        <v>11.682360000000003</v>
      </c>
      <c r="DY57" s="44">
        <f t="shared" si="287"/>
        <v>175.2</v>
      </c>
      <c r="DZ57" s="44">
        <f t="shared" si="287"/>
        <v>11.682360000000003</v>
      </c>
      <c r="EA57" s="44">
        <f t="shared" ref="EA57:GL57" si="288">SUM(EA54:EA56)</f>
        <v>175.2</v>
      </c>
      <c r="EB57" s="44">
        <f t="shared" si="288"/>
        <v>11.682360000000003</v>
      </c>
      <c r="EC57" s="44">
        <f t="shared" si="288"/>
        <v>175.2</v>
      </c>
      <c r="ED57" s="44">
        <f t="shared" si="288"/>
        <v>11.682360000000003</v>
      </c>
      <c r="EE57" s="44">
        <f t="shared" si="288"/>
        <v>175.2</v>
      </c>
      <c r="EF57" s="44">
        <f t="shared" si="288"/>
        <v>11.682360000000003</v>
      </c>
      <c r="EG57" s="44">
        <f t="shared" si="288"/>
        <v>175.2</v>
      </c>
      <c r="EH57" s="44">
        <f t="shared" si="288"/>
        <v>11.682360000000003</v>
      </c>
      <c r="EI57" s="44">
        <f t="shared" si="288"/>
        <v>175.2</v>
      </c>
      <c r="EJ57" s="44">
        <f t="shared" si="288"/>
        <v>11.682360000000003</v>
      </c>
      <c r="EK57" s="44">
        <f t="shared" si="288"/>
        <v>175.2</v>
      </c>
      <c r="EL57" s="44">
        <f t="shared" si="288"/>
        <v>11.682360000000003</v>
      </c>
      <c r="EM57" s="44">
        <f t="shared" si="288"/>
        <v>175.2</v>
      </c>
      <c r="EN57" s="44">
        <f t="shared" si="288"/>
        <v>11.682360000000003</v>
      </c>
      <c r="EO57" s="44">
        <f t="shared" si="288"/>
        <v>175.2</v>
      </c>
      <c r="EP57" s="44">
        <f t="shared" si="288"/>
        <v>11.682360000000003</v>
      </c>
      <c r="EQ57" s="44">
        <f t="shared" si="288"/>
        <v>175.2</v>
      </c>
      <c r="ER57" s="44">
        <f t="shared" si="288"/>
        <v>11.682360000000003</v>
      </c>
      <c r="ES57" s="44">
        <f t="shared" si="288"/>
        <v>175.2</v>
      </c>
      <c r="ET57" s="44">
        <f t="shared" si="288"/>
        <v>11.682360000000003</v>
      </c>
      <c r="EU57" s="44">
        <f t="shared" si="288"/>
        <v>97.038000000000011</v>
      </c>
      <c r="EV57" s="44">
        <f t="shared" si="288"/>
        <v>0.8</v>
      </c>
      <c r="EW57" s="44">
        <f t="shared" si="288"/>
        <v>175.2</v>
      </c>
      <c r="EX57" s="44">
        <f t="shared" si="288"/>
        <v>11.682360000000003</v>
      </c>
      <c r="EY57" s="44">
        <f t="shared" si="288"/>
        <v>175.2</v>
      </c>
      <c r="EZ57" s="44">
        <f t="shared" si="288"/>
        <v>11.682360000000003</v>
      </c>
      <c r="FA57" s="44">
        <f t="shared" si="288"/>
        <v>175.2</v>
      </c>
      <c r="FB57" s="44">
        <f t="shared" si="288"/>
        <v>11.682360000000003</v>
      </c>
      <c r="FC57" s="44">
        <f t="shared" si="288"/>
        <v>175.2</v>
      </c>
      <c r="FD57" s="44">
        <f t="shared" si="288"/>
        <v>11.682360000000003</v>
      </c>
      <c r="FE57" s="44">
        <f t="shared" si="288"/>
        <v>175.2</v>
      </c>
      <c r="FF57" s="44">
        <f t="shared" si="288"/>
        <v>11.682360000000003</v>
      </c>
      <c r="FG57" s="44">
        <f t="shared" si="288"/>
        <v>175.2</v>
      </c>
      <c r="FH57" s="44">
        <f t="shared" si="288"/>
        <v>11.682360000000003</v>
      </c>
      <c r="FI57" s="44">
        <f t="shared" si="288"/>
        <v>175.2</v>
      </c>
      <c r="FJ57" s="44">
        <f t="shared" si="288"/>
        <v>11.682360000000003</v>
      </c>
      <c r="FK57" s="44">
        <f t="shared" si="288"/>
        <v>175.2</v>
      </c>
      <c r="FL57" s="44">
        <f t="shared" si="288"/>
        <v>11.682360000000003</v>
      </c>
      <c r="FM57" s="44">
        <f t="shared" si="288"/>
        <v>175.2</v>
      </c>
      <c r="FN57" s="44">
        <f t="shared" si="288"/>
        <v>11.682360000000003</v>
      </c>
      <c r="FO57" s="44">
        <f t="shared" si="288"/>
        <v>175.2</v>
      </c>
      <c r="FP57" s="44">
        <f t="shared" si="288"/>
        <v>11.682360000000003</v>
      </c>
      <c r="FQ57" s="44">
        <f t="shared" si="288"/>
        <v>175.2</v>
      </c>
      <c r="FR57" s="44">
        <f t="shared" si="288"/>
        <v>11.682360000000003</v>
      </c>
      <c r="FS57" s="44">
        <f t="shared" si="288"/>
        <v>175.2</v>
      </c>
      <c r="FT57" s="44">
        <f t="shared" si="288"/>
        <v>11.682360000000003</v>
      </c>
      <c r="FU57" s="44">
        <f t="shared" si="288"/>
        <v>97.038000000000011</v>
      </c>
      <c r="FV57" s="44">
        <f t="shared" si="288"/>
        <v>0.55314775853698017</v>
      </c>
      <c r="FW57" s="44">
        <f t="shared" si="288"/>
        <v>175.2</v>
      </c>
      <c r="FX57" s="44">
        <f t="shared" si="288"/>
        <v>11.682360000000003</v>
      </c>
      <c r="FY57" s="44">
        <f t="shared" si="288"/>
        <v>175.2</v>
      </c>
      <c r="FZ57" s="44">
        <f t="shared" si="288"/>
        <v>11.682360000000003</v>
      </c>
      <c r="GA57" s="44">
        <f t="shared" si="288"/>
        <v>175.2</v>
      </c>
      <c r="GB57" s="44">
        <f t="shared" si="288"/>
        <v>11.682360000000003</v>
      </c>
      <c r="GC57" s="44">
        <f t="shared" si="288"/>
        <v>175.2</v>
      </c>
      <c r="GD57" s="44">
        <f t="shared" si="288"/>
        <v>11.682360000000003</v>
      </c>
      <c r="GE57" s="44">
        <f t="shared" si="288"/>
        <v>175.2</v>
      </c>
      <c r="GF57" s="44">
        <f t="shared" si="288"/>
        <v>11.682360000000003</v>
      </c>
      <c r="GG57" s="44">
        <f t="shared" si="288"/>
        <v>175.2</v>
      </c>
      <c r="GH57" s="44">
        <f t="shared" si="288"/>
        <v>11.682360000000003</v>
      </c>
      <c r="GI57" s="44">
        <f t="shared" si="288"/>
        <v>175.2</v>
      </c>
      <c r="GJ57" s="44">
        <f t="shared" si="288"/>
        <v>11.682360000000003</v>
      </c>
      <c r="GK57" s="44">
        <f t="shared" si="288"/>
        <v>0</v>
      </c>
      <c r="GL57" s="44">
        <f t="shared" si="288"/>
        <v>0</v>
      </c>
      <c r="GM57" s="44">
        <f t="shared" ref="GM57:HM57" si="289">SUM(GM54:GM56)</f>
        <v>0</v>
      </c>
      <c r="GN57" s="44">
        <f t="shared" si="289"/>
        <v>0</v>
      </c>
      <c r="GO57" s="44">
        <f t="shared" si="289"/>
        <v>0</v>
      </c>
      <c r="GP57" s="44">
        <f t="shared" si="289"/>
        <v>0</v>
      </c>
      <c r="GQ57" s="44">
        <f t="shared" si="289"/>
        <v>0</v>
      </c>
      <c r="GR57" s="44">
        <f t="shared" si="289"/>
        <v>0</v>
      </c>
      <c r="GS57" s="44">
        <f t="shared" si="289"/>
        <v>0</v>
      </c>
      <c r="GT57" s="44">
        <f t="shared" si="289"/>
        <v>0</v>
      </c>
      <c r="GU57" s="44">
        <f t="shared" si="289"/>
        <v>66.245651399902897</v>
      </c>
      <c r="GV57" s="44">
        <f t="shared" si="289"/>
        <v>0</v>
      </c>
      <c r="GW57" s="44">
        <f t="shared" si="289"/>
        <v>0</v>
      </c>
      <c r="GX57" s="44">
        <f t="shared" si="289"/>
        <v>0</v>
      </c>
      <c r="GY57" s="44">
        <f t="shared" si="289"/>
        <v>0</v>
      </c>
      <c r="GZ57" s="44">
        <f t="shared" si="289"/>
        <v>0</v>
      </c>
      <c r="HA57" s="44">
        <f t="shared" si="289"/>
        <v>0</v>
      </c>
      <c r="HB57" s="44">
        <f t="shared" si="289"/>
        <v>0</v>
      </c>
      <c r="HC57" s="44">
        <f t="shared" si="289"/>
        <v>0</v>
      </c>
      <c r="HD57" s="44">
        <f t="shared" si="289"/>
        <v>0</v>
      </c>
      <c r="HE57" s="44">
        <f t="shared" si="289"/>
        <v>0</v>
      </c>
      <c r="HF57" s="44">
        <f t="shared" si="289"/>
        <v>0</v>
      </c>
      <c r="HG57" s="44">
        <f t="shared" si="289"/>
        <v>0</v>
      </c>
      <c r="HH57" s="44">
        <f t="shared" si="289"/>
        <v>0</v>
      </c>
      <c r="HI57" s="44">
        <f t="shared" si="289"/>
        <v>0</v>
      </c>
      <c r="HJ57" s="44">
        <f t="shared" si="289"/>
        <v>0</v>
      </c>
      <c r="HK57" s="44">
        <f t="shared" si="289"/>
        <v>0</v>
      </c>
      <c r="HL57" s="44">
        <f t="shared" si="289"/>
        <v>0</v>
      </c>
      <c r="HM57" s="44">
        <f t="shared" si="289"/>
        <v>0</v>
      </c>
      <c r="HN57" s="57">
        <f>SUM(GV57,FV57,EV57,DV57,CV57,BV57,AV57,V57,D57)</f>
        <v>7.0118411824998663</v>
      </c>
      <c r="HO57" s="62"/>
      <c r="HP57" s="62"/>
      <c r="HQ57" s="44">
        <f>SUM(HQ54:HQ56)</f>
        <v>830.59306910503324</v>
      </c>
    </row>
    <row r="58" spans="1:233">
      <c r="A58" s="19"/>
      <c r="B58" s="9" t="s">
        <v>95</v>
      </c>
      <c r="C58" s="9"/>
      <c r="D58" s="57">
        <f>D57</f>
        <v>1.1876625128122136</v>
      </c>
      <c r="E58" s="57">
        <f>E57</f>
        <v>10</v>
      </c>
      <c r="F58" s="57">
        <f>F57</f>
        <v>0.54</v>
      </c>
      <c r="G58" s="57">
        <f t="shared" ref="G58:AD58" si="290">E58+G57</f>
        <v>20</v>
      </c>
      <c r="H58" s="57">
        <f t="shared" si="290"/>
        <v>1.08</v>
      </c>
      <c r="I58" s="57">
        <f t="shared" si="290"/>
        <v>30</v>
      </c>
      <c r="J58" s="57">
        <f t="shared" si="290"/>
        <v>1.62</v>
      </c>
      <c r="K58" s="57">
        <f t="shared" si="290"/>
        <v>50</v>
      </c>
      <c r="L58" s="57">
        <f t="shared" si="290"/>
        <v>2.7</v>
      </c>
      <c r="M58" s="57">
        <f t="shared" si="290"/>
        <v>70</v>
      </c>
      <c r="N58" s="57">
        <f t="shared" si="290"/>
        <v>3.7800000000000002</v>
      </c>
      <c r="O58" s="57">
        <f t="shared" si="290"/>
        <v>90</v>
      </c>
      <c r="P58" s="57">
        <f t="shared" si="290"/>
        <v>4.8600000000000003</v>
      </c>
      <c r="Q58" s="57">
        <f t="shared" si="290"/>
        <v>110</v>
      </c>
      <c r="R58" s="57">
        <f t="shared" si="290"/>
        <v>5.94</v>
      </c>
      <c r="S58" s="57">
        <f t="shared" si="290"/>
        <v>130</v>
      </c>
      <c r="T58" s="57">
        <f t="shared" si="290"/>
        <v>7.0200000000000005</v>
      </c>
      <c r="U58" s="57"/>
      <c r="V58" s="57">
        <f>V57+D58</f>
        <v>2.3304202405998815</v>
      </c>
      <c r="W58" s="57">
        <f>S58+W57</f>
        <v>265.60000000000002</v>
      </c>
      <c r="X58" s="57">
        <f>T58+X57</f>
        <v>15.958079999999999</v>
      </c>
      <c r="Y58" s="57">
        <f t="shared" si="290"/>
        <v>401.20000000000005</v>
      </c>
      <c r="Z58" s="57">
        <f t="shared" si="290"/>
        <v>24.896159999999998</v>
      </c>
      <c r="AA58" s="57">
        <f t="shared" si="290"/>
        <v>536.80000000000007</v>
      </c>
      <c r="AB58" s="57">
        <f t="shared" si="290"/>
        <v>33.834239999999994</v>
      </c>
      <c r="AC58" s="57">
        <f t="shared" si="290"/>
        <v>672.40000000000009</v>
      </c>
      <c r="AD58" s="57">
        <f t="shared" si="290"/>
        <v>42.772319999999993</v>
      </c>
      <c r="AE58" s="9">
        <f>AE57</f>
        <v>135.6</v>
      </c>
      <c r="AF58" s="57">
        <f>AD58+AF57</f>
        <v>51.710399999999993</v>
      </c>
      <c r="AG58" s="9">
        <f t="shared" ref="AG58:BN58" si="291">AE58+AG57</f>
        <v>271.2</v>
      </c>
      <c r="AH58" s="75">
        <f t="shared" si="291"/>
        <v>60.648479999999992</v>
      </c>
      <c r="AI58" s="69">
        <f t="shared" si="291"/>
        <v>446.4</v>
      </c>
      <c r="AJ58" s="9">
        <f t="shared" si="291"/>
        <v>72.330839999999995</v>
      </c>
      <c r="AK58" s="9">
        <f t="shared" si="291"/>
        <v>621.59999999999991</v>
      </c>
      <c r="AL58" s="9">
        <f t="shared" si="291"/>
        <v>84.013199999999998</v>
      </c>
      <c r="AM58" s="9">
        <f t="shared" si="291"/>
        <v>796.8</v>
      </c>
      <c r="AN58" s="9">
        <f t="shared" si="291"/>
        <v>95.69556</v>
      </c>
      <c r="AO58" s="9">
        <f t="shared" si="291"/>
        <v>972</v>
      </c>
      <c r="AP58" s="9">
        <f t="shared" si="291"/>
        <v>107.37792</v>
      </c>
      <c r="AQ58" s="9">
        <f t="shared" si="291"/>
        <v>1147.2</v>
      </c>
      <c r="AR58" s="9">
        <f t="shared" si="291"/>
        <v>119.06028000000001</v>
      </c>
      <c r="AS58" s="9">
        <f t="shared" si="291"/>
        <v>1322.4</v>
      </c>
      <c r="AT58" s="9">
        <f t="shared" si="291"/>
        <v>130.74263999999999</v>
      </c>
      <c r="AU58" s="9"/>
      <c r="AV58" s="57">
        <f>AV57+V58</f>
        <v>3.1731779683875496</v>
      </c>
      <c r="AW58" s="9">
        <f>AS58+AW57</f>
        <v>1497.6000000000001</v>
      </c>
      <c r="AX58" s="9">
        <f>AT58+AX57</f>
        <v>142.42500000000001</v>
      </c>
      <c r="AY58" s="9">
        <f t="shared" si="291"/>
        <v>1672.8000000000002</v>
      </c>
      <c r="AZ58" s="9">
        <f t="shared" si="291"/>
        <v>154.10736000000003</v>
      </c>
      <c r="BA58" s="9">
        <f t="shared" si="291"/>
        <v>1848.0000000000002</v>
      </c>
      <c r="BB58" s="9">
        <f t="shared" si="291"/>
        <v>165.78972000000005</v>
      </c>
      <c r="BC58" s="9">
        <f t="shared" si="291"/>
        <v>2023.2000000000003</v>
      </c>
      <c r="BD58" s="9">
        <f t="shared" si="291"/>
        <v>177.47208000000006</v>
      </c>
      <c r="BE58" s="9">
        <f t="shared" si="291"/>
        <v>2198.4</v>
      </c>
      <c r="BF58" s="9">
        <f t="shared" si="291"/>
        <v>189.15444000000008</v>
      </c>
      <c r="BG58" s="9">
        <f t="shared" si="291"/>
        <v>2373.6</v>
      </c>
      <c r="BH58" s="9">
        <f t="shared" si="291"/>
        <v>200.8368000000001</v>
      </c>
      <c r="BI58" s="69">
        <f t="shared" si="291"/>
        <v>2548.7999999999997</v>
      </c>
      <c r="BJ58" s="9">
        <f t="shared" si="291"/>
        <v>212.51916000000011</v>
      </c>
      <c r="BK58" s="9">
        <f t="shared" si="291"/>
        <v>2723.9999999999995</v>
      </c>
      <c r="BL58" s="9">
        <f t="shared" si="291"/>
        <v>224.20152000000013</v>
      </c>
      <c r="BM58" s="9">
        <f t="shared" si="291"/>
        <v>2899.1999999999994</v>
      </c>
      <c r="BN58" s="9">
        <f t="shared" si="291"/>
        <v>235.88388000000015</v>
      </c>
      <c r="BO58" s="9">
        <f t="shared" ref="BO58:CT58" si="292">BM58+BO57</f>
        <v>3074.3999999999992</v>
      </c>
      <c r="BP58" s="9">
        <f t="shared" si="292"/>
        <v>247.56624000000016</v>
      </c>
      <c r="BQ58" s="9">
        <f t="shared" si="292"/>
        <v>3249.599999999999</v>
      </c>
      <c r="BR58" s="9">
        <f t="shared" si="292"/>
        <v>259.24860000000018</v>
      </c>
      <c r="BS58" s="9">
        <f t="shared" si="292"/>
        <v>3424.7999999999988</v>
      </c>
      <c r="BT58" s="9">
        <f t="shared" si="292"/>
        <v>270.9309600000002</v>
      </c>
      <c r="BU58" s="9"/>
      <c r="BV58" s="57">
        <f>BV57+AV58</f>
        <v>4.0159356961752177</v>
      </c>
      <c r="BW58" s="9">
        <f>BS58+BW57</f>
        <v>3599.9999999999986</v>
      </c>
      <c r="BX58" s="9">
        <f>BT58+BX57</f>
        <v>282.61332000000021</v>
      </c>
      <c r="BY58" s="9">
        <f t="shared" si="292"/>
        <v>3775.1999999999985</v>
      </c>
      <c r="BZ58" s="9">
        <f t="shared" si="292"/>
        <v>294.29568000000023</v>
      </c>
      <c r="CA58" s="9">
        <f t="shared" si="292"/>
        <v>3950.3999999999983</v>
      </c>
      <c r="CB58" s="9">
        <f t="shared" si="292"/>
        <v>305.97804000000025</v>
      </c>
      <c r="CC58" s="9">
        <f t="shared" si="292"/>
        <v>4125.5999999999985</v>
      </c>
      <c r="CD58" s="9">
        <f t="shared" si="292"/>
        <v>317.66040000000027</v>
      </c>
      <c r="CE58" s="9">
        <f t="shared" si="292"/>
        <v>4300.7999999999984</v>
      </c>
      <c r="CF58" s="9">
        <f t="shared" si="292"/>
        <v>329.34276000000028</v>
      </c>
      <c r="CG58" s="9">
        <f t="shared" si="292"/>
        <v>4475.9999999999982</v>
      </c>
      <c r="CH58" s="9">
        <f t="shared" si="292"/>
        <v>341.0251200000003</v>
      </c>
      <c r="CI58" s="9">
        <f t="shared" si="292"/>
        <v>4651.199999999998</v>
      </c>
      <c r="CJ58" s="9" t="e">
        <f t="shared" si="292"/>
        <v>#REF!</v>
      </c>
      <c r="CK58" s="9">
        <f t="shared" si="292"/>
        <v>4826.3999999999978</v>
      </c>
      <c r="CL58" s="9" t="e">
        <f t="shared" si="292"/>
        <v>#REF!</v>
      </c>
      <c r="CM58" s="9">
        <f t="shared" si="292"/>
        <v>5001.5999999999976</v>
      </c>
      <c r="CN58" s="9" t="e">
        <f t="shared" si="292"/>
        <v>#REF!</v>
      </c>
      <c r="CO58" s="9">
        <f t="shared" si="292"/>
        <v>5176.7999999999975</v>
      </c>
      <c r="CP58" s="9" t="e">
        <f t="shared" si="292"/>
        <v>#REF!</v>
      </c>
      <c r="CQ58" s="9">
        <f t="shared" si="292"/>
        <v>5351.9999999999973</v>
      </c>
      <c r="CR58" s="9" t="e">
        <f t="shared" si="292"/>
        <v>#REF!</v>
      </c>
      <c r="CS58" s="9">
        <f t="shared" si="292"/>
        <v>5527.1999999999971</v>
      </c>
      <c r="CT58" s="9" t="e">
        <f t="shared" si="292"/>
        <v>#REF!</v>
      </c>
      <c r="CU58" s="9"/>
      <c r="CV58" s="57">
        <f>CV57+BV58</f>
        <v>4.8586934239628858</v>
      </c>
      <c r="CW58" s="9">
        <f>CS58+CW57</f>
        <v>5702.3999999999969</v>
      </c>
      <c r="CX58" s="9" t="e">
        <f>CT58+CX57</f>
        <v>#REF!</v>
      </c>
      <c r="CY58" s="9">
        <f t="shared" ref="CY58:EF58" si="293">CW58+CY57</f>
        <v>5877.5999999999967</v>
      </c>
      <c r="CZ58" s="75" t="e">
        <f t="shared" si="293"/>
        <v>#REF!</v>
      </c>
      <c r="DA58" s="69">
        <f t="shared" si="293"/>
        <v>6052.7999999999965</v>
      </c>
      <c r="DB58" s="9" t="e">
        <f t="shared" si="293"/>
        <v>#REF!</v>
      </c>
      <c r="DC58" s="9">
        <f t="shared" si="293"/>
        <v>6227.9999999999964</v>
      </c>
      <c r="DD58" s="9" t="e">
        <f t="shared" si="293"/>
        <v>#REF!</v>
      </c>
      <c r="DE58" s="9">
        <f t="shared" si="293"/>
        <v>6403.1999999999962</v>
      </c>
      <c r="DF58" s="9" t="e">
        <f t="shared" si="293"/>
        <v>#REF!</v>
      </c>
      <c r="DG58" s="9">
        <f t="shared" si="293"/>
        <v>6578.399999999996</v>
      </c>
      <c r="DH58" s="9" t="e">
        <f t="shared" si="293"/>
        <v>#REF!</v>
      </c>
      <c r="DI58" s="9">
        <f t="shared" si="293"/>
        <v>6753.5999999999958</v>
      </c>
      <c r="DJ58" s="9" t="e">
        <f t="shared" si="293"/>
        <v>#REF!</v>
      </c>
      <c r="DK58" s="9">
        <f t="shared" si="293"/>
        <v>6928.7999999999956</v>
      </c>
      <c r="DL58" s="9" t="e">
        <f t="shared" si="293"/>
        <v>#REF!</v>
      </c>
      <c r="DM58" s="9">
        <f t="shared" si="293"/>
        <v>7103.9999999999955</v>
      </c>
      <c r="DN58" s="9" t="e">
        <f t="shared" si="293"/>
        <v>#REF!</v>
      </c>
      <c r="DO58" s="9">
        <f t="shared" si="293"/>
        <v>7279.1999999999953</v>
      </c>
      <c r="DP58" s="9" t="e">
        <f t="shared" si="293"/>
        <v>#REF!</v>
      </c>
      <c r="DQ58" s="9">
        <f t="shared" si="293"/>
        <v>7454.3999999999951</v>
      </c>
      <c r="DR58" s="9" t="e">
        <f t="shared" si="293"/>
        <v>#REF!</v>
      </c>
      <c r="DS58" s="9">
        <f t="shared" si="293"/>
        <v>7629.5999999999949</v>
      </c>
      <c r="DT58" s="9" t="e">
        <f t="shared" si="293"/>
        <v>#REF!</v>
      </c>
      <c r="DU58" s="9"/>
      <c r="DV58" s="57">
        <f>DV57+CV58</f>
        <v>5.6586934239628857</v>
      </c>
      <c r="DW58" s="9">
        <f>DS58+DW57</f>
        <v>7804.7999999999947</v>
      </c>
      <c r="DX58" s="9" t="e">
        <f>DT58+DX57</f>
        <v>#REF!</v>
      </c>
      <c r="DY58" s="9">
        <f t="shared" si="293"/>
        <v>7979.9999999999945</v>
      </c>
      <c r="DZ58" s="9" t="e">
        <f t="shared" si="293"/>
        <v>#REF!</v>
      </c>
      <c r="EA58" s="9">
        <f t="shared" si="293"/>
        <v>8155.1999999999944</v>
      </c>
      <c r="EB58" s="9" t="e">
        <f t="shared" si="293"/>
        <v>#REF!</v>
      </c>
      <c r="EC58" s="9">
        <f t="shared" si="293"/>
        <v>8330.3999999999942</v>
      </c>
      <c r="ED58" s="9" t="e">
        <f t="shared" si="293"/>
        <v>#REF!</v>
      </c>
      <c r="EE58" s="9">
        <f t="shared" si="293"/>
        <v>8505.5999999999949</v>
      </c>
      <c r="EF58" s="9" t="e">
        <f t="shared" si="293"/>
        <v>#REF!</v>
      </c>
      <c r="EG58" s="9">
        <f t="shared" ref="EG58:FN58" si="294">EE58+EG57</f>
        <v>8680.7999999999956</v>
      </c>
      <c r="EH58" s="9" t="e">
        <f t="shared" si="294"/>
        <v>#REF!</v>
      </c>
      <c r="EI58" s="9">
        <f t="shared" si="294"/>
        <v>8855.9999999999964</v>
      </c>
      <c r="EJ58" s="9" t="e">
        <f t="shared" si="294"/>
        <v>#REF!</v>
      </c>
      <c r="EK58" s="9">
        <f t="shared" si="294"/>
        <v>9031.1999999999971</v>
      </c>
      <c r="EL58" s="9" t="e">
        <f t="shared" si="294"/>
        <v>#REF!</v>
      </c>
      <c r="EM58" s="9">
        <f t="shared" si="294"/>
        <v>9206.3999999999978</v>
      </c>
      <c r="EN58" s="9" t="e">
        <f t="shared" si="294"/>
        <v>#REF!</v>
      </c>
      <c r="EO58" s="9">
        <f t="shared" si="294"/>
        <v>9381.5999999999985</v>
      </c>
      <c r="EP58" s="9" t="e">
        <f t="shared" si="294"/>
        <v>#REF!</v>
      </c>
      <c r="EQ58" s="9">
        <f t="shared" si="294"/>
        <v>9556.7999999999993</v>
      </c>
      <c r="ER58" s="9" t="e">
        <f t="shared" si="294"/>
        <v>#REF!</v>
      </c>
      <c r="ES58" s="9">
        <f t="shared" si="294"/>
        <v>9732</v>
      </c>
      <c r="ET58" s="9" t="e">
        <f t="shared" si="294"/>
        <v>#REF!</v>
      </c>
      <c r="EU58" s="9"/>
      <c r="EV58" s="57">
        <f>EV57+DV58</f>
        <v>6.4586934239628855</v>
      </c>
      <c r="EW58" s="9">
        <f>ES58+EW57</f>
        <v>9907.2000000000007</v>
      </c>
      <c r="EX58" s="9" t="e">
        <f>ET58+EX57</f>
        <v>#REF!</v>
      </c>
      <c r="EY58" s="9">
        <f t="shared" si="294"/>
        <v>10082.400000000001</v>
      </c>
      <c r="EZ58" s="9" t="e">
        <f t="shared" si="294"/>
        <v>#REF!</v>
      </c>
      <c r="FA58" s="9">
        <f t="shared" si="294"/>
        <v>10257.600000000002</v>
      </c>
      <c r="FB58" s="9" t="e">
        <f t="shared" si="294"/>
        <v>#REF!</v>
      </c>
      <c r="FC58" s="9">
        <f t="shared" si="294"/>
        <v>10432.800000000003</v>
      </c>
      <c r="FD58" s="9" t="e">
        <f t="shared" si="294"/>
        <v>#REF!</v>
      </c>
      <c r="FE58" s="9">
        <f t="shared" si="294"/>
        <v>10608.000000000004</v>
      </c>
      <c r="FF58" s="9" t="e">
        <f t="shared" si="294"/>
        <v>#REF!</v>
      </c>
      <c r="FG58" s="9">
        <f t="shared" si="294"/>
        <v>10783.200000000004</v>
      </c>
      <c r="FH58" s="9" t="e">
        <f t="shared" si="294"/>
        <v>#REF!</v>
      </c>
      <c r="FI58" s="9">
        <f t="shared" si="294"/>
        <v>10958.400000000005</v>
      </c>
      <c r="FJ58" s="9" t="e">
        <f t="shared" si="294"/>
        <v>#REF!</v>
      </c>
      <c r="FK58" s="9">
        <f t="shared" si="294"/>
        <v>11133.600000000006</v>
      </c>
      <c r="FL58" s="9" t="e">
        <f t="shared" si="294"/>
        <v>#REF!</v>
      </c>
      <c r="FM58" s="9">
        <f t="shared" si="294"/>
        <v>11308.800000000007</v>
      </c>
      <c r="FN58" s="9" t="e">
        <f t="shared" si="294"/>
        <v>#REF!</v>
      </c>
      <c r="FO58" s="9">
        <f t="shared" ref="FO58:GT58" si="295">FM58+FO57</f>
        <v>11484.000000000007</v>
      </c>
      <c r="FP58" s="9" t="e">
        <f t="shared" si="295"/>
        <v>#REF!</v>
      </c>
      <c r="FQ58" s="9">
        <f t="shared" si="295"/>
        <v>11659.200000000008</v>
      </c>
      <c r="FR58" s="9" t="e">
        <f t="shared" si="295"/>
        <v>#REF!</v>
      </c>
      <c r="FS58" s="9">
        <f t="shared" si="295"/>
        <v>11834.400000000009</v>
      </c>
      <c r="FT58" s="9" t="e">
        <f t="shared" si="295"/>
        <v>#REF!</v>
      </c>
      <c r="FU58" s="9"/>
      <c r="FV58" s="57">
        <f>FV57+EV58</f>
        <v>7.0118411824998654</v>
      </c>
      <c r="FW58" s="9">
        <f>FS58+FW57</f>
        <v>12009.600000000009</v>
      </c>
      <c r="FX58" s="9" t="e">
        <f>FT58+FX57</f>
        <v>#REF!</v>
      </c>
      <c r="FY58" s="9">
        <f t="shared" si="295"/>
        <v>12184.80000000001</v>
      </c>
      <c r="FZ58" s="9" t="e">
        <f t="shared" si="295"/>
        <v>#REF!</v>
      </c>
      <c r="GA58" s="9">
        <f t="shared" si="295"/>
        <v>12360.000000000011</v>
      </c>
      <c r="GB58" s="75" t="e">
        <f t="shared" si="295"/>
        <v>#REF!</v>
      </c>
      <c r="GC58" s="69">
        <f t="shared" si="295"/>
        <v>12535.200000000012</v>
      </c>
      <c r="GD58" s="9" t="e">
        <f t="shared" si="295"/>
        <v>#REF!</v>
      </c>
      <c r="GE58" s="9">
        <f t="shared" si="295"/>
        <v>12710.400000000012</v>
      </c>
      <c r="GF58" s="9" t="e">
        <f t="shared" si="295"/>
        <v>#REF!</v>
      </c>
      <c r="GG58" s="9">
        <f t="shared" si="295"/>
        <v>12885.600000000013</v>
      </c>
      <c r="GH58" s="9" t="e">
        <f t="shared" si="295"/>
        <v>#REF!</v>
      </c>
      <c r="GI58" s="9">
        <f t="shared" si="295"/>
        <v>13060.800000000014</v>
      </c>
      <c r="GJ58" s="9" t="e">
        <f t="shared" si="295"/>
        <v>#REF!</v>
      </c>
      <c r="GK58" s="9">
        <f t="shared" si="295"/>
        <v>13060.800000000014</v>
      </c>
      <c r="GL58" s="9" t="e">
        <f t="shared" si="295"/>
        <v>#REF!</v>
      </c>
      <c r="GM58" s="9">
        <f t="shared" si="295"/>
        <v>13060.800000000014</v>
      </c>
      <c r="GN58" s="9" t="e">
        <f t="shared" si="295"/>
        <v>#REF!</v>
      </c>
      <c r="GO58" s="9">
        <f t="shared" si="295"/>
        <v>13060.800000000014</v>
      </c>
      <c r="GP58" s="9" t="e">
        <f t="shared" si="295"/>
        <v>#REF!</v>
      </c>
      <c r="GQ58" s="9">
        <f t="shared" si="295"/>
        <v>13060.800000000014</v>
      </c>
      <c r="GR58" s="9" t="e">
        <f t="shared" si="295"/>
        <v>#REF!</v>
      </c>
      <c r="GS58" s="9">
        <f t="shared" si="295"/>
        <v>13060.800000000014</v>
      </c>
      <c r="GT58" s="9" t="e">
        <f t="shared" si="295"/>
        <v>#REF!</v>
      </c>
      <c r="GU58" s="9"/>
      <c r="GV58" s="57">
        <f>GV57+FV58</f>
        <v>7.0118411824998654</v>
      </c>
      <c r="GW58" s="9">
        <f>GS58+GW57</f>
        <v>13060.800000000014</v>
      </c>
      <c r="GX58" s="9" t="e">
        <f>GT58+GX57</f>
        <v>#REF!</v>
      </c>
      <c r="GY58" s="9">
        <f t="shared" ref="GY58:HL58" si="296">GW58+GY57</f>
        <v>13060.800000000014</v>
      </c>
      <c r="GZ58" s="9" t="e">
        <f t="shared" si="296"/>
        <v>#REF!</v>
      </c>
      <c r="HA58" s="9">
        <f t="shared" si="296"/>
        <v>13060.800000000014</v>
      </c>
      <c r="HB58" s="9" t="e">
        <f t="shared" si="296"/>
        <v>#REF!</v>
      </c>
      <c r="HC58" s="9">
        <f t="shared" si="296"/>
        <v>13060.800000000014</v>
      </c>
      <c r="HD58" s="9" t="e">
        <f t="shared" si="296"/>
        <v>#REF!</v>
      </c>
      <c r="HE58" s="9">
        <f t="shared" si="296"/>
        <v>13060.800000000014</v>
      </c>
      <c r="HF58" s="9" t="e">
        <f t="shared" si="296"/>
        <v>#REF!</v>
      </c>
      <c r="HG58" s="9">
        <f t="shared" si="296"/>
        <v>13060.800000000014</v>
      </c>
      <c r="HH58" s="9" t="e">
        <f t="shared" si="296"/>
        <v>#REF!</v>
      </c>
      <c r="HI58" s="9">
        <f t="shared" si="296"/>
        <v>13060.800000000014</v>
      </c>
      <c r="HJ58" s="9" t="e">
        <f t="shared" si="296"/>
        <v>#REF!</v>
      </c>
      <c r="HK58" s="9">
        <f t="shared" si="296"/>
        <v>13060.800000000014</v>
      </c>
      <c r="HL58" s="9" t="e">
        <f t="shared" si="296"/>
        <v>#REF!</v>
      </c>
      <c r="HM58" s="9"/>
      <c r="HN58" s="20"/>
      <c r="HO58" s="8">
        <f>HK58</f>
        <v>13060.800000000014</v>
      </c>
      <c r="HP58" s="8" t="e">
        <f>HL58</f>
        <v>#REF!</v>
      </c>
      <c r="HQ58" s="9"/>
    </row>
    <row r="59" spans="1:233" s="46" customFormat="1">
      <c r="A59" s="26"/>
      <c r="B59" s="49"/>
      <c r="C59" s="49"/>
      <c r="D59" s="50"/>
      <c r="E59" s="105">
        <f t="shared" ref="E59:T59" si="297">SUM(E55:E56)</f>
        <v>10</v>
      </c>
      <c r="F59" s="105">
        <f t="shared" si="297"/>
        <v>0.54</v>
      </c>
      <c r="G59" s="105">
        <f t="shared" si="297"/>
        <v>10</v>
      </c>
      <c r="H59" s="105">
        <f t="shared" si="297"/>
        <v>0.54</v>
      </c>
      <c r="I59" s="105">
        <f t="shared" si="297"/>
        <v>10</v>
      </c>
      <c r="J59" s="105">
        <f t="shared" si="297"/>
        <v>0.54</v>
      </c>
      <c r="K59" s="105">
        <f t="shared" si="297"/>
        <v>20</v>
      </c>
      <c r="L59" s="105">
        <f t="shared" si="297"/>
        <v>1.08</v>
      </c>
      <c r="M59" s="105">
        <f t="shared" si="297"/>
        <v>20</v>
      </c>
      <c r="N59" s="105">
        <f t="shared" si="297"/>
        <v>1.08</v>
      </c>
      <c r="O59" s="105">
        <f t="shared" si="297"/>
        <v>20</v>
      </c>
      <c r="P59" s="105">
        <f t="shared" si="297"/>
        <v>1.08</v>
      </c>
      <c r="Q59" s="105">
        <f t="shared" si="297"/>
        <v>20</v>
      </c>
      <c r="R59" s="105">
        <f t="shared" si="297"/>
        <v>1.08</v>
      </c>
      <c r="S59" s="105">
        <f t="shared" si="297"/>
        <v>20</v>
      </c>
      <c r="T59" s="105">
        <f t="shared" si="297"/>
        <v>1.08</v>
      </c>
      <c r="U59" s="105"/>
      <c r="V59" s="50"/>
      <c r="W59" s="105">
        <f t="shared" ref="W59:AT59" si="298">SUM(W55:W56)</f>
        <v>69.599999999999994</v>
      </c>
      <c r="X59" s="105">
        <f t="shared" si="298"/>
        <v>4.3642800000000008</v>
      </c>
      <c r="Y59" s="105">
        <f t="shared" si="298"/>
        <v>69.599999999999994</v>
      </c>
      <c r="Z59" s="105">
        <f t="shared" si="298"/>
        <v>4.3642800000000008</v>
      </c>
      <c r="AA59" s="105">
        <f t="shared" si="298"/>
        <v>69.599999999999994</v>
      </c>
      <c r="AB59" s="105">
        <f t="shared" si="298"/>
        <v>4.3642800000000008</v>
      </c>
      <c r="AC59" s="105">
        <f t="shared" si="298"/>
        <v>69.599999999999994</v>
      </c>
      <c r="AD59" s="105">
        <f t="shared" si="298"/>
        <v>4.3642800000000008</v>
      </c>
      <c r="AE59" s="105">
        <f t="shared" si="298"/>
        <v>69.599999999999994</v>
      </c>
      <c r="AF59" s="105">
        <f t="shared" si="298"/>
        <v>4.3642800000000008</v>
      </c>
      <c r="AG59" s="105">
        <f t="shared" si="298"/>
        <v>69.599999999999994</v>
      </c>
      <c r="AH59" s="105">
        <f t="shared" si="298"/>
        <v>4.3642800000000008</v>
      </c>
      <c r="AI59" s="105">
        <f t="shared" si="298"/>
        <v>109.2</v>
      </c>
      <c r="AJ59" s="105">
        <f t="shared" si="298"/>
        <v>7.1085600000000007</v>
      </c>
      <c r="AK59" s="105">
        <f t="shared" si="298"/>
        <v>109.2</v>
      </c>
      <c r="AL59" s="105">
        <f t="shared" si="298"/>
        <v>7.1085600000000007</v>
      </c>
      <c r="AM59" s="105">
        <f t="shared" si="298"/>
        <v>109.2</v>
      </c>
      <c r="AN59" s="105">
        <f t="shared" si="298"/>
        <v>7.1085600000000007</v>
      </c>
      <c r="AO59" s="105">
        <f t="shared" si="298"/>
        <v>109.2</v>
      </c>
      <c r="AP59" s="105">
        <f t="shared" si="298"/>
        <v>7.1085600000000007</v>
      </c>
      <c r="AQ59" s="105">
        <f t="shared" si="298"/>
        <v>109.2</v>
      </c>
      <c r="AR59" s="105">
        <f t="shared" si="298"/>
        <v>7.1085600000000007</v>
      </c>
      <c r="AS59" s="105">
        <f t="shared" si="298"/>
        <v>109.2</v>
      </c>
      <c r="AT59" s="105">
        <f t="shared" si="298"/>
        <v>7.1085600000000007</v>
      </c>
      <c r="AU59" s="105"/>
      <c r="AV59" s="50"/>
      <c r="AW59" s="105">
        <f t="shared" ref="AW59:BT59" si="299">SUM(AW55:AW56)</f>
        <v>109.2</v>
      </c>
      <c r="AX59" s="105">
        <f t="shared" si="299"/>
        <v>7.1085600000000007</v>
      </c>
      <c r="AY59" s="105">
        <f t="shared" si="299"/>
        <v>109.2</v>
      </c>
      <c r="AZ59" s="105">
        <f t="shared" si="299"/>
        <v>7.1085600000000007</v>
      </c>
      <c r="BA59" s="105">
        <f t="shared" si="299"/>
        <v>109.2</v>
      </c>
      <c r="BB59" s="105">
        <f t="shared" si="299"/>
        <v>7.1085600000000007</v>
      </c>
      <c r="BC59" s="105">
        <f t="shared" si="299"/>
        <v>109.2</v>
      </c>
      <c r="BD59" s="105">
        <f t="shared" si="299"/>
        <v>7.1085600000000007</v>
      </c>
      <c r="BE59" s="105">
        <f t="shared" si="299"/>
        <v>109.2</v>
      </c>
      <c r="BF59" s="105">
        <f t="shared" si="299"/>
        <v>7.1085600000000007</v>
      </c>
      <c r="BG59" s="105">
        <f t="shared" si="299"/>
        <v>109.2</v>
      </c>
      <c r="BH59" s="105">
        <f t="shared" si="299"/>
        <v>7.1085600000000007</v>
      </c>
      <c r="BI59" s="105">
        <f t="shared" si="299"/>
        <v>109.2</v>
      </c>
      <c r="BJ59" s="105">
        <f t="shared" si="299"/>
        <v>7.1085600000000007</v>
      </c>
      <c r="BK59" s="105">
        <f t="shared" si="299"/>
        <v>109.2</v>
      </c>
      <c r="BL59" s="105">
        <f t="shared" si="299"/>
        <v>7.1085600000000007</v>
      </c>
      <c r="BM59" s="105">
        <f t="shared" si="299"/>
        <v>109.2</v>
      </c>
      <c r="BN59" s="105">
        <f t="shared" si="299"/>
        <v>7.1085600000000007</v>
      </c>
      <c r="BO59" s="105">
        <f t="shared" si="299"/>
        <v>109.2</v>
      </c>
      <c r="BP59" s="105">
        <f t="shared" si="299"/>
        <v>7.1085600000000007</v>
      </c>
      <c r="BQ59" s="105">
        <f t="shared" si="299"/>
        <v>109.2</v>
      </c>
      <c r="BR59" s="105">
        <f t="shared" si="299"/>
        <v>7.1085600000000007</v>
      </c>
      <c r="BS59" s="105">
        <f t="shared" si="299"/>
        <v>109.2</v>
      </c>
      <c r="BT59" s="105">
        <f t="shared" si="299"/>
        <v>7.1085600000000007</v>
      </c>
      <c r="BU59" s="105"/>
      <c r="BV59" s="50"/>
      <c r="BW59" s="105">
        <f t="shared" ref="BW59:CT59" si="300">SUM(BW55:BW56)</f>
        <v>109.2</v>
      </c>
      <c r="BX59" s="105">
        <f t="shared" si="300"/>
        <v>7.1085600000000007</v>
      </c>
      <c r="BY59" s="105">
        <f t="shared" si="300"/>
        <v>109.2</v>
      </c>
      <c r="BZ59" s="105">
        <f t="shared" si="300"/>
        <v>7.1085600000000007</v>
      </c>
      <c r="CA59" s="105">
        <f t="shared" si="300"/>
        <v>109.2</v>
      </c>
      <c r="CB59" s="105">
        <f t="shared" si="300"/>
        <v>7.1085600000000007</v>
      </c>
      <c r="CC59" s="105">
        <f t="shared" si="300"/>
        <v>109.2</v>
      </c>
      <c r="CD59" s="105">
        <f t="shared" si="300"/>
        <v>7.1085600000000007</v>
      </c>
      <c r="CE59" s="105">
        <f t="shared" si="300"/>
        <v>109.2</v>
      </c>
      <c r="CF59" s="105">
        <f t="shared" si="300"/>
        <v>7.1085600000000007</v>
      </c>
      <c r="CG59" s="105">
        <f t="shared" si="300"/>
        <v>109.2</v>
      </c>
      <c r="CH59" s="105">
        <f t="shared" si="300"/>
        <v>7.1085600000000007</v>
      </c>
      <c r="CI59" s="105">
        <f t="shared" si="300"/>
        <v>109.2</v>
      </c>
      <c r="CJ59" s="105">
        <f t="shared" si="300"/>
        <v>7.1085600000000007</v>
      </c>
      <c r="CK59" s="105">
        <f t="shared" si="300"/>
        <v>109.2</v>
      </c>
      <c r="CL59" s="105">
        <f t="shared" si="300"/>
        <v>7.1085600000000007</v>
      </c>
      <c r="CM59" s="105">
        <f t="shared" si="300"/>
        <v>109.2</v>
      </c>
      <c r="CN59" s="105">
        <f t="shared" si="300"/>
        <v>7.1085600000000007</v>
      </c>
      <c r="CO59" s="105">
        <f t="shared" si="300"/>
        <v>109.2</v>
      </c>
      <c r="CP59" s="105">
        <f t="shared" si="300"/>
        <v>7.1085600000000007</v>
      </c>
      <c r="CQ59" s="105">
        <f t="shared" si="300"/>
        <v>109.2</v>
      </c>
      <c r="CR59" s="105">
        <f t="shared" si="300"/>
        <v>7.1085600000000007</v>
      </c>
      <c r="CS59" s="105">
        <f t="shared" si="300"/>
        <v>109.2</v>
      </c>
      <c r="CT59" s="105">
        <f t="shared" si="300"/>
        <v>7.1085600000000007</v>
      </c>
      <c r="CU59" s="105"/>
      <c r="CV59" s="50"/>
      <c r="CW59" s="105">
        <f t="shared" ref="CW59:DT59" si="301">SUM(CW55:CW56)</f>
        <v>109.2</v>
      </c>
      <c r="CX59" s="105">
        <f t="shared" si="301"/>
        <v>7.1085600000000007</v>
      </c>
      <c r="CY59" s="105">
        <f t="shared" si="301"/>
        <v>109.2</v>
      </c>
      <c r="CZ59" s="105">
        <f t="shared" si="301"/>
        <v>7.1085600000000007</v>
      </c>
      <c r="DA59" s="105">
        <f t="shared" si="301"/>
        <v>109.2</v>
      </c>
      <c r="DB59" s="105">
        <f t="shared" si="301"/>
        <v>7.1085600000000007</v>
      </c>
      <c r="DC59" s="105">
        <f t="shared" si="301"/>
        <v>109.2</v>
      </c>
      <c r="DD59" s="105">
        <f t="shared" si="301"/>
        <v>7.1085600000000007</v>
      </c>
      <c r="DE59" s="105">
        <f t="shared" si="301"/>
        <v>109.2</v>
      </c>
      <c r="DF59" s="105">
        <f t="shared" si="301"/>
        <v>7.1085600000000007</v>
      </c>
      <c r="DG59" s="105">
        <f t="shared" si="301"/>
        <v>109.2</v>
      </c>
      <c r="DH59" s="105">
        <f t="shared" si="301"/>
        <v>7.1085600000000007</v>
      </c>
      <c r="DI59" s="105">
        <f t="shared" si="301"/>
        <v>109.2</v>
      </c>
      <c r="DJ59" s="105">
        <f t="shared" si="301"/>
        <v>7.1085600000000007</v>
      </c>
      <c r="DK59" s="105">
        <f t="shared" si="301"/>
        <v>109.2</v>
      </c>
      <c r="DL59" s="105">
        <f t="shared" si="301"/>
        <v>7.1085600000000007</v>
      </c>
      <c r="DM59" s="105">
        <f t="shared" si="301"/>
        <v>109.2</v>
      </c>
      <c r="DN59" s="105">
        <f t="shared" si="301"/>
        <v>7.1085600000000007</v>
      </c>
      <c r="DO59" s="105">
        <f t="shared" si="301"/>
        <v>109.2</v>
      </c>
      <c r="DP59" s="105">
        <f t="shared" si="301"/>
        <v>7.1085600000000007</v>
      </c>
      <c r="DQ59" s="105">
        <f t="shared" si="301"/>
        <v>109.2</v>
      </c>
      <c r="DR59" s="105">
        <f t="shared" si="301"/>
        <v>7.1085600000000007</v>
      </c>
      <c r="DS59" s="105">
        <f t="shared" si="301"/>
        <v>109.2</v>
      </c>
      <c r="DT59" s="105">
        <f t="shared" si="301"/>
        <v>7.1085600000000007</v>
      </c>
      <c r="DU59" s="105"/>
      <c r="DV59" s="50"/>
      <c r="DW59" s="105">
        <f t="shared" ref="DW59:ET59" si="302">SUM(DW55:DW56)</f>
        <v>109.2</v>
      </c>
      <c r="DX59" s="105">
        <f t="shared" si="302"/>
        <v>7.1085600000000007</v>
      </c>
      <c r="DY59" s="105">
        <f t="shared" si="302"/>
        <v>109.2</v>
      </c>
      <c r="DZ59" s="105">
        <f t="shared" si="302"/>
        <v>7.1085600000000007</v>
      </c>
      <c r="EA59" s="105">
        <f t="shared" si="302"/>
        <v>109.2</v>
      </c>
      <c r="EB59" s="105">
        <f t="shared" si="302"/>
        <v>7.1085600000000007</v>
      </c>
      <c r="EC59" s="105">
        <f t="shared" si="302"/>
        <v>109.2</v>
      </c>
      <c r="ED59" s="105">
        <f t="shared" si="302"/>
        <v>7.1085600000000007</v>
      </c>
      <c r="EE59" s="105">
        <f t="shared" si="302"/>
        <v>109.2</v>
      </c>
      <c r="EF59" s="105">
        <f t="shared" si="302"/>
        <v>7.1085600000000007</v>
      </c>
      <c r="EG59" s="105">
        <f t="shared" si="302"/>
        <v>109.2</v>
      </c>
      <c r="EH59" s="105">
        <f t="shared" si="302"/>
        <v>7.1085600000000007</v>
      </c>
      <c r="EI59" s="105">
        <f t="shared" si="302"/>
        <v>109.2</v>
      </c>
      <c r="EJ59" s="105">
        <f t="shared" si="302"/>
        <v>7.1085600000000007</v>
      </c>
      <c r="EK59" s="105">
        <f t="shared" si="302"/>
        <v>109.2</v>
      </c>
      <c r="EL59" s="105">
        <f t="shared" si="302"/>
        <v>7.1085600000000007</v>
      </c>
      <c r="EM59" s="105">
        <f t="shared" si="302"/>
        <v>109.2</v>
      </c>
      <c r="EN59" s="105">
        <f t="shared" si="302"/>
        <v>7.1085600000000007</v>
      </c>
      <c r="EO59" s="105">
        <f t="shared" si="302"/>
        <v>109.2</v>
      </c>
      <c r="EP59" s="105">
        <f t="shared" si="302"/>
        <v>7.1085600000000007</v>
      </c>
      <c r="EQ59" s="105">
        <f t="shared" si="302"/>
        <v>109.2</v>
      </c>
      <c r="ER59" s="105">
        <f t="shared" si="302"/>
        <v>7.1085600000000007</v>
      </c>
      <c r="ES59" s="105">
        <f t="shared" si="302"/>
        <v>109.2</v>
      </c>
      <c r="ET59" s="105">
        <f t="shared" si="302"/>
        <v>7.1085600000000007</v>
      </c>
      <c r="EU59" s="105"/>
      <c r="EV59" s="50"/>
      <c r="EW59" s="105">
        <f t="shared" ref="EW59:FT59" si="303">SUM(EW55:EW56)</f>
        <v>109.2</v>
      </c>
      <c r="EX59" s="105">
        <f t="shared" si="303"/>
        <v>7.1085600000000007</v>
      </c>
      <c r="EY59" s="105">
        <f t="shared" si="303"/>
        <v>109.2</v>
      </c>
      <c r="EZ59" s="105">
        <f t="shared" si="303"/>
        <v>7.1085600000000007</v>
      </c>
      <c r="FA59" s="105">
        <f t="shared" si="303"/>
        <v>109.2</v>
      </c>
      <c r="FB59" s="105">
        <f t="shared" si="303"/>
        <v>7.1085600000000007</v>
      </c>
      <c r="FC59" s="105">
        <f t="shared" si="303"/>
        <v>109.2</v>
      </c>
      <c r="FD59" s="105">
        <f t="shared" si="303"/>
        <v>7.1085600000000007</v>
      </c>
      <c r="FE59" s="105">
        <f t="shared" si="303"/>
        <v>109.2</v>
      </c>
      <c r="FF59" s="105">
        <f t="shared" si="303"/>
        <v>7.1085600000000007</v>
      </c>
      <c r="FG59" s="105">
        <f t="shared" si="303"/>
        <v>109.2</v>
      </c>
      <c r="FH59" s="105">
        <f t="shared" si="303"/>
        <v>7.1085600000000007</v>
      </c>
      <c r="FI59" s="105">
        <f t="shared" si="303"/>
        <v>109.2</v>
      </c>
      <c r="FJ59" s="105">
        <f t="shared" si="303"/>
        <v>7.1085600000000007</v>
      </c>
      <c r="FK59" s="105">
        <f t="shared" si="303"/>
        <v>109.2</v>
      </c>
      <c r="FL59" s="105">
        <f t="shared" si="303"/>
        <v>7.1085600000000007</v>
      </c>
      <c r="FM59" s="105">
        <f t="shared" si="303"/>
        <v>109.2</v>
      </c>
      <c r="FN59" s="105">
        <f t="shared" si="303"/>
        <v>7.1085600000000007</v>
      </c>
      <c r="FO59" s="105">
        <f t="shared" si="303"/>
        <v>109.2</v>
      </c>
      <c r="FP59" s="105">
        <f t="shared" si="303"/>
        <v>7.1085600000000007</v>
      </c>
      <c r="FQ59" s="105">
        <f t="shared" si="303"/>
        <v>109.2</v>
      </c>
      <c r="FR59" s="105">
        <f t="shared" si="303"/>
        <v>7.1085600000000007</v>
      </c>
      <c r="FS59" s="105">
        <f t="shared" si="303"/>
        <v>109.2</v>
      </c>
      <c r="FT59" s="105">
        <f t="shared" si="303"/>
        <v>7.1085600000000007</v>
      </c>
      <c r="FU59" s="105"/>
      <c r="FV59" s="50"/>
      <c r="FW59" s="105">
        <f t="shared" ref="FW59:GT59" si="304">SUM(FW55:FW56)</f>
        <v>109.2</v>
      </c>
      <c r="FX59" s="105">
        <f t="shared" si="304"/>
        <v>7.1085600000000007</v>
      </c>
      <c r="FY59" s="105">
        <f t="shared" si="304"/>
        <v>109.2</v>
      </c>
      <c r="FZ59" s="105">
        <f t="shared" si="304"/>
        <v>7.1085600000000007</v>
      </c>
      <c r="GA59" s="105">
        <f t="shared" si="304"/>
        <v>109.2</v>
      </c>
      <c r="GB59" s="105">
        <f t="shared" si="304"/>
        <v>7.1085600000000007</v>
      </c>
      <c r="GC59" s="105">
        <f t="shared" si="304"/>
        <v>109.2</v>
      </c>
      <c r="GD59" s="105">
        <f t="shared" si="304"/>
        <v>7.1085600000000007</v>
      </c>
      <c r="GE59" s="105">
        <f t="shared" si="304"/>
        <v>109.2</v>
      </c>
      <c r="GF59" s="105">
        <f t="shared" si="304"/>
        <v>7.1085600000000007</v>
      </c>
      <c r="GG59" s="105">
        <f t="shared" si="304"/>
        <v>109.2</v>
      </c>
      <c r="GH59" s="105">
        <f t="shared" si="304"/>
        <v>7.1085600000000007</v>
      </c>
      <c r="GI59" s="105">
        <f t="shared" si="304"/>
        <v>109.2</v>
      </c>
      <c r="GJ59" s="105">
        <f t="shared" si="304"/>
        <v>7.1085600000000007</v>
      </c>
      <c r="GK59" s="105">
        <f t="shared" si="304"/>
        <v>0</v>
      </c>
      <c r="GL59" s="105">
        <f t="shared" si="304"/>
        <v>0</v>
      </c>
      <c r="GM59" s="105">
        <f t="shared" si="304"/>
        <v>0</v>
      </c>
      <c r="GN59" s="105">
        <f t="shared" si="304"/>
        <v>0</v>
      </c>
      <c r="GO59" s="105">
        <f t="shared" si="304"/>
        <v>0</v>
      </c>
      <c r="GP59" s="105">
        <f t="shared" si="304"/>
        <v>0</v>
      </c>
      <c r="GQ59" s="105">
        <f t="shared" si="304"/>
        <v>0</v>
      </c>
      <c r="GR59" s="105">
        <f t="shared" si="304"/>
        <v>0</v>
      </c>
      <c r="GS59" s="105">
        <f t="shared" si="304"/>
        <v>0</v>
      </c>
      <c r="GT59" s="105">
        <f t="shared" si="304"/>
        <v>0</v>
      </c>
      <c r="GU59" s="105"/>
      <c r="GV59" s="50"/>
      <c r="GW59" s="105">
        <f t="shared" ref="GW59:HL59" si="305">SUM(GW55:GW56)</f>
        <v>0</v>
      </c>
      <c r="GX59" s="105">
        <f t="shared" si="305"/>
        <v>0</v>
      </c>
      <c r="GY59" s="105">
        <f t="shared" si="305"/>
        <v>0</v>
      </c>
      <c r="GZ59" s="105">
        <f t="shared" si="305"/>
        <v>0</v>
      </c>
      <c r="HA59" s="105">
        <f t="shared" si="305"/>
        <v>0</v>
      </c>
      <c r="HB59" s="105">
        <f t="shared" si="305"/>
        <v>0</v>
      </c>
      <c r="HC59" s="105">
        <f t="shared" si="305"/>
        <v>0</v>
      </c>
      <c r="HD59" s="105">
        <f t="shared" si="305"/>
        <v>0</v>
      </c>
      <c r="HE59" s="105">
        <f t="shared" si="305"/>
        <v>0</v>
      </c>
      <c r="HF59" s="105">
        <f t="shared" si="305"/>
        <v>0</v>
      </c>
      <c r="HG59" s="105">
        <f t="shared" si="305"/>
        <v>0</v>
      </c>
      <c r="HH59" s="105">
        <f t="shared" si="305"/>
        <v>0</v>
      </c>
      <c r="HI59" s="105">
        <f t="shared" si="305"/>
        <v>0</v>
      </c>
      <c r="HJ59" s="105">
        <f t="shared" si="305"/>
        <v>0</v>
      </c>
      <c r="HK59" s="105">
        <f t="shared" si="305"/>
        <v>0</v>
      </c>
      <c r="HL59" s="105">
        <f t="shared" si="305"/>
        <v>0</v>
      </c>
      <c r="HM59" s="105"/>
      <c r="HN59" s="50"/>
      <c r="HO59" s="78"/>
      <c r="HP59" s="78"/>
    </row>
    <row r="60" spans="1:233" s="46" customFormat="1">
      <c r="A60" s="26"/>
      <c r="B60" s="49"/>
      <c r="C60" s="49"/>
      <c r="D60" s="50"/>
      <c r="E60" s="105">
        <f>E59</f>
        <v>10</v>
      </c>
      <c r="F60" s="105">
        <f>F59</f>
        <v>0.54</v>
      </c>
      <c r="G60" s="105">
        <f>G59+E60</f>
        <v>20</v>
      </c>
      <c r="H60" s="105">
        <f t="shared" ref="H60:BY60" si="306">H59+F60</f>
        <v>1.08</v>
      </c>
      <c r="I60" s="105">
        <f t="shared" si="306"/>
        <v>30</v>
      </c>
      <c r="J60" s="105">
        <f t="shared" si="306"/>
        <v>1.62</v>
      </c>
      <c r="K60" s="105">
        <f t="shared" si="306"/>
        <v>50</v>
      </c>
      <c r="L60" s="105">
        <f t="shared" si="306"/>
        <v>2.7</v>
      </c>
      <c r="M60" s="105">
        <f t="shared" si="306"/>
        <v>70</v>
      </c>
      <c r="N60" s="105">
        <f t="shared" si="306"/>
        <v>3.7800000000000002</v>
      </c>
      <c r="O60" s="105">
        <f t="shared" si="306"/>
        <v>90</v>
      </c>
      <c r="P60" s="105">
        <f t="shared" si="306"/>
        <v>4.8600000000000003</v>
      </c>
      <c r="Q60" s="105">
        <f t="shared" si="306"/>
        <v>110</v>
      </c>
      <c r="R60" s="105">
        <f t="shared" si="306"/>
        <v>5.94</v>
      </c>
      <c r="S60" s="105">
        <f t="shared" si="306"/>
        <v>130</v>
      </c>
      <c r="T60" s="105">
        <f t="shared" si="306"/>
        <v>7.0200000000000005</v>
      </c>
      <c r="U60" s="105">
        <f>U57+AU57/2</f>
        <v>197.39082133031235</v>
      </c>
      <c r="V60" s="50"/>
      <c r="W60" s="105">
        <f>W59+S60</f>
        <v>199.6</v>
      </c>
      <c r="X60" s="105">
        <f>X59+T60</f>
        <v>11.38428</v>
      </c>
      <c r="Y60" s="105">
        <f t="shared" si="306"/>
        <v>269.2</v>
      </c>
      <c r="Z60" s="105">
        <f t="shared" si="306"/>
        <v>15.748560000000001</v>
      </c>
      <c r="AA60" s="105">
        <f t="shared" si="306"/>
        <v>338.79999999999995</v>
      </c>
      <c r="AB60" s="105">
        <f t="shared" si="306"/>
        <v>20.112840000000002</v>
      </c>
      <c r="AC60" s="105">
        <f t="shared" si="306"/>
        <v>408.4</v>
      </c>
      <c r="AD60" s="105">
        <f t="shared" si="306"/>
        <v>24.477120000000003</v>
      </c>
      <c r="AE60" s="105">
        <f t="shared" si="306"/>
        <v>478</v>
      </c>
      <c r="AF60" s="105">
        <f t="shared" si="306"/>
        <v>28.841400000000004</v>
      </c>
      <c r="AG60" s="105">
        <f t="shared" si="306"/>
        <v>547.6</v>
      </c>
      <c r="AH60" s="105">
        <f t="shared" si="306"/>
        <v>33.205680000000001</v>
      </c>
      <c r="AI60" s="105">
        <f t="shared" si="306"/>
        <v>656.80000000000007</v>
      </c>
      <c r="AJ60" s="105">
        <f t="shared" si="306"/>
        <v>40.314239999999998</v>
      </c>
      <c r="AK60" s="105">
        <f t="shared" si="306"/>
        <v>766.00000000000011</v>
      </c>
      <c r="AL60" s="105">
        <f t="shared" si="306"/>
        <v>47.422799999999995</v>
      </c>
      <c r="AM60" s="105">
        <f t="shared" si="306"/>
        <v>875.20000000000016</v>
      </c>
      <c r="AN60" s="105">
        <f t="shared" si="306"/>
        <v>54.531359999999992</v>
      </c>
      <c r="AO60" s="105">
        <f t="shared" si="306"/>
        <v>984.4000000000002</v>
      </c>
      <c r="AP60" s="105">
        <f t="shared" si="306"/>
        <v>61.639919999999989</v>
      </c>
      <c r="AQ60" s="105">
        <f t="shared" si="306"/>
        <v>1093.6000000000001</v>
      </c>
      <c r="AR60" s="105">
        <f t="shared" si="306"/>
        <v>68.748479999999986</v>
      </c>
      <c r="AS60" s="105">
        <f t="shared" si="306"/>
        <v>1202.8000000000002</v>
      </c>
      <c r="AT60" s="105">
        <f t="shared" si="306"/>
        <v>75.857039999999984</v>
      </c>
      <c r="AU60" s="105"/>
      <c r="AV60" s="50">
        <f>AU57/2+BU57+CU57+DU57/2</f>
        <v>321.69479689270111</v>
      </c>
      <c r="AW60" s="105">
        <f>AW59+AS60</f>
        <v>1312.0000000000002</v>
      </c>
      <c r="AX60" s="105">
        <f>AX59+AT60</f>
        <v>82.965599999999981</v>
      </c>
      <c r="AY60" s="105">
        <f t="shared" si="306"/>
        <v>1421.2000000000003</v>
      </c>
      <c r="AZ60" s="105">
        <f t="shared" si="306"/>
        <v>90.074159999999978</v>
      </c>
      <c r="BA60" s="105">
        <f t="shared" si="306"/>
        <v>1530.4000000000003</v>
      </c>
      <c r="BB60" s="105">
        <f t="shared" si="306"/>
        <v>97.182719999999975</v>
      </c>
      <c r="BC60" s="105">
        <f t="shared" si="306"/>
        <v>1639.6000000000004</v>
      </c>
      <c r="BD60" s="105">
        <f t="shared" si="306"/>
        <v>104.29127999999997</v>
      </c>
      <c r="BE60" s="105">
        <f t="shared" si="306"/>
        <v>1748.8000000000004</v>
      </c>
      <c r="BF60" s="105">
        <f t="shared" si="306"/>
        <v>111.39983999999997</v>
      </c>
      <c r="BG60" s="105">
        <f t="shared" si="306"/>
        <v>1858.0000000000005</v>
      </c>
      <c r="BH60" s="105">
        <f t="shared" si="306"/>
        <v>118.50839999999997</v>
      </c>
      <c r="BI60" s="105">
        <f t="shared" si="306"/>
        <v>1967.2000000000005</v>
      </c>
      <c r="BJ60" s="105">
        <f t="shared" si="306"/>
        <v>125.61695999999996</v>
      </c>
      <c r="BK60" s="105">
        <f t="shared" si="306"/>
        <v>2076.4000000000005</v>
      </c>
      <c r="BL60" s="105">
        <f t="shared" si="306"/>
        <v>132.72551999999996</v>
      </c>
      <c r="BM60" s="105">
        <f t="shared" si="306"/>
        <v>2185.6000000000004</v>
      </c>
      <c r="BN60" s="105">
        <f t="shared" si="306"/>
        <v>139.83407999999997</v>
      </c>
      <c r="BO60" s="105">
        <f t="shared" si="306"/>
        <v>2294.8000000000002</v>
      </c>
      <c r="BP60" s="105">
        <f t="shared" si="306"/>
        <v>146.94263999999998</v>
      </c>
      <c r="BQ60" s="105">
        <f t="shared" si="306"/>
        <v>2404</v>
      </c>
      <c r="BR60" s="105">
        <f t="shared" si="306"/>
        <v>154.05119999999999</v>
      </c>
      <c r="BS60" s="105">
        <f t="shared" si="306"/>
        <v>2513.1999999999998</v>
      </c>
      <c r="BT60" s="105">
        <f t="shared" si="306"/>
        <v>161.15976000000001</v>
      </c>
      <c r="BU60" s="105"/>
      <c r="BV60" s="50"/>
      <c r="BW60" s="105">
        <f>BW59+BS60</f>
        <v>2622.3999999999996</v>
      </c>
      <c r="BX60" s="105">
        <f>BX59+BT60</f>
        <v>168.26832000000002</v>
      </c>
      <c r="BY60" s="105">
        <f t="shared" si="306"/>
        <v>2731.5999999999995</v>
      </c>
      <c r="BZ60" s="105">
        <f t="shared" ref="BZ60:EO60" si="307">BZ59+BX60</f>
        <v>175.37688000000003</v>
      </c>
      <c r="CA60" s="105">
        <f t="shared" si="307"/>
        <v>2840.7999999999993</v>
      </c>
      <c r="CB60" s="105">
        <f t="shared" si="307"/>
        <v>182.48544000000004</v>
      </c>
      <c r="CC60" s="105">
        <f t="shared" si="307"/>
        <v>2949.9999999999991</v>
      </c>
      <c r="CD60" s="105">
        <f t="shared" si="307"/>
        <v>189.59400000000005</v>
      </c>
      <c r="CE60" s="105">
        <f t="shared" si="307"/>
        <v>3059.1999999999989</v>
      </c>
      <c r="CF60" s="105">
        <f t="shared" si="307"/>
        <v>196.70256000000006</v>
      </c>
      <c r="CG60" s="105">
        <f t="shared" si="307"/>
        <v>3168.3999999999987</v>
      </c>
      <c r="CH60" s="105">
        <f t="shared" si="307"/>
        <v>203.81112000000007</v>
      </c>
      <c r="CI60" s="105">
        <f t="shared" si="307"/>
        <v>3277.5999999999985</v>
      </c>
      <c r="CJ60" s="105">
        <f t="shared" si="307"/>
        <v>210.91968000000008</v>
      </c>
      <c r="CK60" s="105">
        <f t="shared" si="307"/>
        <v>3386.7999999999984</v>
      </c>
      <c r="CL60" s="105">
        <f t="shared" si="307"/>
        <v>218.0282400000001</v>
      </c>
      <c r="CM60" s="105">
        <f t="shared" si="307"/>
        <v>3495.9999999999982</v>
      </c>
      <c r="CN60" s="105">
        <f t="shared" si="307"/>
        <v>225.13680000000011</v>
      </c>
      <c r="CO60" s="105">
        <f t="shared" si="307"/>
        <v>3605.199999999998</v>
      </c>
      <c r="CP60" s="105">
        <f t="shared" si="307"/>
        <v>232.24536000000012</v>
      </c>
      <c r="CQ60" s="105">
        <f t="shared" si="307"/>
        <v>3714.3999999999978</v>
      </c>
      <c r="CR60" s="105">
        <f t="shared" si="307"/>
        <v>239.35392000000013</v>
      </c>
      <c r="CS60" s="105">
        <f t="shared" si="307"/>
        <v>3823.5999999999976</v>
      </c>
      <c r="CT60" s="105">
        <f t="shared" si="307"/>
        <v>246.46248000000014</v>
      </c>
      <c r="CU60" s="105"/>
      <c r="CV60" s="50"/>
      <c r="CW60" s="105">
        <f>CW59+CS60</f>
        <v>3932.7999999999975</v>
      </c>
      <c r="CX60" s="105">
        <f>CX59+CT60</f>
        <v>253.57104000000015</v>
      </c>
      <c r="CY60" s="105">
        <f t="shared" si="307"/>
        <v>4041.9999999999973</v>
      </c>
      <c r="CZ60" s="105">
        <f t="shared" si="307"/>
        <v>260.67960000000016</v>
      </c>
      <c r="DA60" s="105">
        <f t="shared" si="307"/>
        <v>4151.1999999999971</v>
      </c>
      <c r="DB60" s="105">
        <f t="shared" si="307"/>
        <v>267.78816000000018</v>
      </c>
      <c r="DC60" s="105">
        <f t="shared" si="307"/>
        <v>4260.3999999999969</v>
      </c>
      <c r="DD60" s="105">
        <f t="shared" si="307"/>
        <v>274.89672000000019</v>
      </c>
      <c r="DE60" s="105">
        <f t="shared" si="307"/>
        <v>4369.5999999999967</v>
      </c>
      <c r="DF60" s="105">
        <f t="shared" si="307"/>
        <v>282.0052800000002</v>
      </c>
      <c r="DG60" s="105">
        <f t="shared" si="307"/>
        <v>4478.7999999999965</v>
      </c>
      <c r="DH60" s="105">
        <f t="shared" si="307"/>
        <v>289.11384000000021</v>
      </c>
      <c r="DI60" s="105">
        <f t="shared" si="307"/>
        <v>4587.9999999999964</v>
      </c>
      <c r="DJ60" s="105">
        <f t="shared" si="307"/>
        <v>296.22240000000022</v>
      </c>
      <c r="DK60" s="105">
        <f t="shared" si="307"/>
        <v>4697.1999999999962</v>
      </c>
      <c r="DL60" s="105">
        <f t="shared" si="307"/>
        <v>303.33096000000023</v>
      </c>
      <c r="DM60" s="105">
        <f t="shared" si="307"/>
        <v>4806.399999999996</v>
      </c>
      <c r="DN60" s="105">
        <f t="shared" si="307"/>
        <v>310.43952000000024</v>
      </c>
      <c r="DO60" s="105">
        <f t="shared" si="307"/>
        <v>4915.5999999999958</v>
      </c>
      <c r="DP60" s="105">
        <f t="shared" si="307"/>
        <v>317.54808000000025</v>
      </c>
      <c r="DQ60" s="105">
        <f t="shared" si="307"/>
        <v>5024.7999999999956</v>
      </c>
      <c r="DR60" s="105">
        <f t="shared" si="307"/>
        <v>324.65664000000027</v>
      </c>
      <c r="DS60" s="105">
        <f t="shared" si="307"/>
        <v>5133.9999999999955</v>
      </c>
      <c r="DT60" s="105">
        <f t="shared" si="307"/>
        <v>331.76520000000028</v>
      </c>
      <c r="DU60" s="105">
        <f>DU57/2+EU57+FU57+GU57/2</f>
        <v>278.38462518206836</v>
      </c>
      <c r="DV60" s="50"/>
      <c r="DW60" s="105">
        <f>DW59+DS60</f>
        <v>5243.1999999999953</v>
      </c>
      <c r="DX60" s="105">
        <f>DX59+DT60</f>
        <v>338.87376000000029</v>
      </c>
      <c r="DY60" s="105">
        <f t="shared" si="307"/>
        <v>5352.3999999999951</v>
      </c>
      <c r="DZ60" s="105">
        <f t="shared" si="307"/>
        <v>345.9823200000003</v>
      </c>
      <c r="EA60" s="105">
        <f t="shared" si="307"/>
        <v>5461.5999999999949</v>
      </c>
      <c r="EB60" s="105">
        <f t="shared" si="307"/>
        <v>353.09088000000031</v>
      </c>
      <c r="EC60" s="105">
        <f t="shared" si="307"/>
        <v>5570.7999999999947</v>
      </c>
      <c r="ED60" s="105">
        <f t="shared" si="307"/>
        <v>360.19944000000032</v>
      </c>
      <c r="EE60" s="105">
        <f t="shared" si="307"/>
        <v>5679.9999999999945</v>
      </c>
      <c r="EF60" s="105">
        <f t="shared" si="307"/>
        <v>367.30800000000033</v>
      </c>
      <c r="EG60" s="105">
        <f t="shared" si="307"/>
        <v>5789.1999999999944</v>
      </c>
      <c r="EH60" s="105">
        <f t="shared" si="307"/>
        <v>374.41656000000035</v>
      </c>
      <c r="EI60" s="105">
        <f t="shared" si="307"/>
        <v>5898.3999999999942</v>
      </c>
      <c r="EJ60" s="105">
        <f t="shared" si="307"/>
        <v>381.52512000000036</v>
      </c>
      <c r="EK60" s="105">
        <f t="shared" si="307"/>
        <v>6007.599999999994</v>
      </c>
      <c r="EL60" s="105">
        <f t="shared" si="307"/>
        <v>388.63368000000037</v>
      </c>
      <c r="EM60" s="105">
        <f t="shared" si="307"/>
        <v>6116.7999999999938</v>
      </c>
      <c r="EN60" s="105">
        <f t="shared" si="307"/>
        <v>395.74224000000038</v>
      </c>
      <c r="EO60" s="105">
        <f t="shared" si="307"/>
        <v>6225.9999999999936</v>
      </c>
      <c r="EP60" s="105">
        <f t="shared" ref="EP60:HG60" si="308">EP59+EN60</f>
        <v>402.85080000000039</v>
      </c>
      <c r="EQ60" s="105">
        <f t="shared" si="308"/>
        <v>6335.1999999999935</v>
      </c>
      <c r="ER60" s="105">
        <f t="shared" si="308"/>
        <v>409.9593600000004</v>
      </c>
      <c r="ES60" s="105">
        <f t="shared" si="308"/>
        <v>6444.3999999999933</v>
      </c>
      <c r="ET60" s="105">
        <f t="shared" si="308"/>
        <v>417.06792000000041</v>
      </c>
      <c r="EU60" s="105"/>
      <c r="EV60" s="50"/>
      <c r="EW60" s="105">
        <f>EW59+ES60</f>
        <v>6553.5999999999931</v>
      </c>
      <c r="EX60" s="105">
        <f>EX59+ET60</f>
        <v>424.17648000000042</v>
      </c>
      <c r="EY60" s="105">
        <f t="shared" si="308"/>
        <v>6662.7999999999929</v>
      </c>
      <c r="EZ60" s="105">
        <f t="shared" si="308"/>
        <v>431.28504000000044</v>
      </c>
      <c r="FA60" s="105">
        <f t="shared" si="308"/>
        <v>6771.9999999999927</v>
      </c>
      <c r="FB60" s="105">
        <f t="shared" si="308"/>
        <v>438.39360000000045</v>
      </c>
      <c r="FC60" s="105">
        <f t="shared" si="308"/>
        <v>6881.1999999999925</v>
      </c>
      <c r="FD60" s="105">
        <f t="shared" si="308"/>
        <v>445.50216000000046</v>
      </c>
      <c r="FE60" s="105">
        <f t="shared" si="308"/>
        <v>6990.3999999999924</v>
      </c>
      <c r="FF60" s="105">
        <f t="shared" si="308"/>
        <v>452.61072000000047</v>
      </c>
      <c r="FG60" s="105">
        <f t="shared" si="308"/>
        <v>7099.5999999999922</v>
      </c>
      <c r="FH60" s="105">
        <f t="shared" si="308"/>
        <v>459.71928000000048</v>
      </c>
      <c r="FI60" s="105">
        <f t="shared" si="308"/>
        <v>7208.799999999992</v>
      </c>
      <c r="FJ60" s="105">
        <f t="shared" si="308"/>
        <v>466.82784000000049</v>
      </c>
      <c r="FK60" s="105">
        <f t="shared" si="308"/>
        <v>7317.9999999999918</v>
      </c>
      <c r="FL60" s="105">
        <f t="shared" si="308"/>
        <v>473.9364000000005</v>
      </c>
      <c r="FM60" s="105">
        <f t="shared" si="308"/>
        <v>7427.1999999999916</v>
      </c>
      <c r="FN60" s="105">
        <f t="shared" si="308"/>
        <v>481.04496000000051</v>
      </c>
      <c r="FO60" s="105">
        <f t="shared" si="308"/>
        <v>7536.3999999999915</v>
      </c>
      <c r="FP60" s="105">
        <f t="shared" si="308"/>
        <v>488.15352000000053</v>
      </c>
      <c r="FQ60" s="105">
        <f t="shared" si="308"/>
        <v>7645.5999999999913</v>
      </c>
      <c r="FR60" s="105">
        <f t="shared" si="308"/>
        <v>495.26208000000054</v>
      </c>
      <c r="FS60" s="105">
        <f t="shared" si="308"/>
        <v>7754.7999999999911</v>
      </c>
      <c r="FT60" s="105">
        <f t="shared" si="308"/>
        <v>502.37064000000055</v>
      </c>
      <c r="FU60" s="105"/>
      <c r="FV60" s="50">
        <f>GU57/2+HM57</f>
        <v>33.122825699951449</v>
      </c>
      <c r="FW60" s="105">
        <f>FW59+FS60</f>
        <v>7863.9999999999909</v>
      </c>
      <c r="FX60" s="105">
        <f>FX59+FT60</f>
        <v>509.47920000000056</v>
      </c>
      <c r="FY60" s="105">
        <f t="shared" si="308"/>
        <v>7973.1999999999907</v>
      </c>
      <c r="FZ60" s="105">
        <f t="shared" si="308"/>
        <v>516.58776000000057</v>
      </c>
      <c r="GA60" s="105">
        <f t="shared" si="308"/>
        <v>8082.3999999999905</v>
      </c>
      <c r="GB60" s="105">
        <f t="shared" si="308"/>
        <v>523.69632000000058</v>
      </c>
      <c r="GC60" s="105">
        <f t="shared" si="308"/>
        <v>8191.5999999999904</v>
      </c>
      <c r="GD60" s="105">
        <f t="shared" si="308"/>
        <v>530.80488000000059</v>
      </c>
      <c r="GE60" s="105">
        <f t="shared" si="308"/>
        <v>8300.7999999999902</v>
      </c>
      <c r="GF60" s="105">
        <f t="shared" si="308"/>
        <v>537.91344000000061</v>
      </c>
      <c r="GG60" s="105">
        <f t="shared" si="308"/>
        <v>8409.9999999999909</v>
      </c>
      <c r="GH60" s="105">
        <f t="shared" si="308"/>
        <v>545.02200000000062</v>
      </c>
      <c r="GI60" s="105">
        <f t="shared" si="308"/>
        <v>8519.1999999999916</v>
      </c>
      <c r="GJ60" s="105">
        <f t="shared" si="308"/>
        <v>552.13056000000063</v>
      </c>
      <c r="GK60" s="105">
        <f t="shared" si="308"/>
        <v>8519.1999999999916</v>
      </c>
      <c r="GL60" s="105">
        <f t="shared" si="308"/>
        <v>552.13056000000063</v>
      </c>
      <c r="GM60" s="105">
        <f t="shared" si="308"/>
        <v>8519.1999999999916</v>
      </c>
      <c r="GN60" s="105">
        <f t="shared" si="308"/>
        <v>552.13056000000063</v>
      </c>
      <c r="GO60" s="105">
        <f t="shared" si="308"/>
        <v>8519.1999999999916</v>
      </c>
      <c r="GP60" s="105">
        <f t="shared" si="308"/>
        <v>552.13056000000063</v>
      </c>
      <c r="GQ60" s="105">
        <f t="shared" si="308"/>
        <v>8519.1999999999916</v>
      </c>
      <c r="GR60" s="105">
        <f t="shared" si="308"/>
        <v>552.13056000000063</v>
      </c>
      <c r="GS60" s="105">
        <f t="shared" si="308"/>
        <v>8519.1999999999916</v>
      </c>
      <c r="GT60" s="105">
        <f t="shared" si="308"/>
        <v>552.13056000000063</v>
      </c>
      <c r="GU60" s="105"/>
      <c r="GV60" s="50"/>
      <c r="GW60" s="105">
        <f>GW59+GS60</f>
        <v>8519.1999999999916</v>
      </c>
      <c r="GX60" s="105">
        <f>GX59+GT60</f>
        <v>552.13056000000063</v>
      </c>
      <c r="GY60" s="105">
        <f t="shared" si="308"/>
        <v>8519.1999999999916</v>
      </c>
      <c r="GZ60" s="105">
        <f t="shared" si="308"/>
        <v>552.13056000000063</v>
      </c>
      <c r="HA60" s="105">
        <f t="shared" si="308"/>
        <v>8519.1999999999916</v>
      </c>
      <c r="HB60" s="105">
        <f t="shared" si="308"/>
        <v>552.13056000000063</v>
      </c>
      <c r="HC60" s="105">
        <f t="shared" si="308"/>
        <v>8519.1999999999916</v>
      </c>
      <c r="HD60" s="105">
        <f t="shared" si="308"/>
        <v>552.13056000000063</v>
      </c>
      <c r="HE60" s="105">
        <f t="shared" si="308"/>
        <v>8519.1999999999916</v>
      </c>
      <c r="HF60" s="105">
        <f t="shared" si="308"/>
        <v>552.13056000000063</v>
      </c>
      <c r="HG60" s="105">
        <f t="shared" si="308"/>
        <v>8519.1999999999916</v>
      </c>
      <c r="HH60" s="105">
        <f t="shared" ref="HH60:HL60" si="309">HH59+HF60</f>
        <v>552.13056000000063</v>
      </c>
      <c r="HI60" s="105">
        <f t="shared" si="309"/>
        <v>8519.1999999999916</v>
      </c>
      <c r="HJ60" s="105">
        <f t="shared" si="309"/>
        <v>552.13056000000063</v>
      </c>
      <c r="HK60" s="105">
        <f t="shared" si="309"/>
        <v>8519.1999999999916</v>
      </c>
      <c r="HL60" s="105">
        <f t="shared" si="309"/>
        <v>552.13056000000063</v>
      </c>
      <c r="HM60" s="105"/>
      <c r="HN60" s="50"/>
      <c r="HO60" s="78"/>
      <c r="HP60" s="78"/>
      <c r="HQ60" s="79">
        <f>FV60+DU60+AV60+U60</f>
        <v>830.59306910503324</v>
      </c>
    </row>
    <row r="61" spans="1:233" ht="30">
      <c r="B61" s="6" t="s">
        <v>8</v>
      </c>
      <c r="C61" s="6"/>
      <c r="D61" s="50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129"/>
      <c r="AF61" s="129"/>
      <c r="AG61" s="129"/>
      <c r="AH61" s="76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0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70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0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0"/>
      <c r="CW61" s="5"/>
      <c r="CX61" s="5"/>
      <c r="CY61" s="5"/>
      <c r="CZ61" s="76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0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0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0"/>
      <c r="FW61" s="5"/>
      <c r="FX61" s="5"/>
      <c r="FY61" s="5"/>
      <c r="FZ61" s="5"/>
      <c r="GA61" s="5"/>
      <c r="GB61" s="76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0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0"/>
    </row>
    <row r="62" spans="1:233">
      <c r="D62" s="50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"/>
      <c r="AF62" s="5"/>
      <c r="AG62" s="5"/>
      <c r="AH62" s="76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0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70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0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0"/>
      <c r="CW62" s="5"/>
      <c r="CX62" s="5"/>
      <c r="CY62" s="5"/>
      <c r="CZ62" s="76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0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0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0"/>
      <c r="FW62" s="5"/>
      <c r="FX62" s="5"/>
      <c r="FY62" s="5"/>
      <c r="FZ62" s="5"/>
      <c r="GA62" s="5"/>
      <c r="GB62" s="76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0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0"/>
    </row>
    <row r="63" spans="1:233" ht="45">
      <c r="B63" s="14"/>
      <c r="C63" s="14"/>
      <c r="D63" s="103">
        <v>2016</v>
      </c>
      <c r="E63" s="229">
        <v>42491</v>
      </c>
      <c r="F63" s="230"/>
      <c r="G63" s="229">
        <v>42522</v>
      </c>
      <c r="H63" s="230"/>
      <c r="I63" s="229">
        <v>42552</v>
      </c>
      <c r="J63" s="230"/>
      <c r="K63" s="229">
        <v>42583</v>
      </c>
      <c r="L63" s="230"/>
      <c r="M63" s="229">
        <v>42614</v>
      </c>
      <c r="N63" s="230"/>
      <c r="O63" s="229">
        <v>42644</v>
      </c>
      <c r="P63" s="230"/>
      <c r="Q63" s="229">
        <v>42675</v>
      </c>
      <c r="R63" s="230"/>
      <c r="S63" s="229">
        <v>42705</v>
      </c>
      <c r="T63" s="230"/>
      <c r="U63" s="148"/>
      <c r="V63" s="103">
        <v>2017</v>
      </c>
      <c r="W63" s="229">
        <v>42736</v>
      </c>
      <c r="X63" s="230"/>
      <c r="Y63" s="229">
        <v>42767</v>
      </c>
      <c r="Z63" s="230"/>
      <c r="AA63" s="229">
        <v>42795</v>
      </c>
      <c r="AB63" s="230"/>
      <c r="AC63" s="229">
        <v>42826</v>
      </c>
      <c r="AD63" s="230"/>
      <c r="AE63" s="229">
        <v>42856</v>
      </c>
      <c r="AF63" s="230"/>
      <c r="AG63" s="229">
        <v>42887</v>
      </c>
      <c r="AH63" s="230"/>
      <c r="AI63" s="229">
        <v>42917</v>
      </c>
      <c r="AJ63" s="230"/>
      <c r="AK63" s="229">
        <v>42948</v>
      </c>
      <c r="AL63" s="230"/>
      <c r="AM63" s="229">
        <v>42979</v>
      </c>
      <c r="AN63" s="230"/>
      <c r="AO63" s="229">
        <v>43009</v>
      </c>
      <c r="AP63" s="230"/>
      <c r="AQ63" s="229">
        <v>43040</v>
      </c>
      <c r="AR63" s="230"/>
      <c r="AS63" s="229">
        <v>43070</v>
      </c>
      <c r="AT63" s="230"/>
      <c r="AU63" s="148"/>
      <c r="AV63" s="103">
        <v>2018</v>
      </c>
      <c r="AW63" s="229">
        <v>43101</v>
      </c>
      <c r="AX63" s="230"/>
      <c r="AY63" s="229">
        <v>43132</v>
      </c>
      <c r="AZ63" s="230"/>
      <c r="BA63" s="229">
        <v>43160</v>
      </c>
      <c r="BB63" s="230"/>
      <c r="BC63" s="229">
        <v>43191</v>
      </c>
      <c r="BD63" s="230"/>
      <c r="BE63" s="229">
        <v>43221</v>
      </c>
      <c r="BF63" s="230"/>
      <c r="BG63" s="229">
        <v>43252</v>
      </c>
      <c r="BH63" s="230"/>
      <c r="BI63" s="229">
        <v>43282</v>
      </c>
      <c r="BJ63" s="230"/>
      <c r="BK63" s="229">
        <v>43313</v>
      </c>
      <c r="BL63" s="230"/>
      <c r="BM63" s="229">
        <v>43344</v>
      </c>
      <c r="BN63" s="230"/>
      <c r="BO63" s="229">
        <v>43374</v>
      </c>
      <c r="BP63" s="230"/>
      <c r="BQ63" s="229">
        <v>43405</v>
      </c>
      <c r="BR63" s="230"/>
      <c r="BS63" s="229">
        <v>43435</v>
      </c>
      <c r="BT63" s="230"/>
      <c r="BU63" s="148"/>
      <c r="BV63" s="103">
        <v>2019</v>
      </c>
      <c r="BW63" s="229">
        <v>43466</v>
      </c>
      <c r="BX63" s="230"/>
      <c r="BY63" s="229">
        <v>43497</v>
      </c>
      <c r="BZ63" s="230"/>
      <c r="CA63" s="229">
        <v>43525</v>
      </c>
      <c r="CB63" s="230"/>
      <c r="CC63" s="229">
        <v>43556</v>
      </c>
      <c r="CD63" s="230"/>
      <c r="CE63" s="229">
        <v>43586</v>
      </c>
      <c r="CF63" s="230"/>
      <c r="CG63" s="229">
        <v>43617</v>
      </c>
      <c r="CH63" s="230"/>
      <c r="CI63" s="229">
        <v>43647</v>
      </c>
      <c r="CJ63" s="230"/>
      <c r="CK63" s="229">
        <v>43678</v>
      </c>
      <c r="CL63" s="230"/>
      <c r="CM63" s="229">
        <v>43709</v>
      </c>
      <c r="CN63" s="230"/>
      <c r="CO63" s="229">
        <v>43739</v>
      </c>
      <c r="CP63" s="230"/>
      <c r="CQ63" s="229">
        <v>43770</v>
      </c>
      <c r="CR63" s="230"/>
      <c r="CS63" s="229">
        <v>43800</v>
      </c>
      <c r="CT63" s="230"/>
      <c r="CU63" s="148"/>
      <c r="CV63" s="103">
        <v>2020</v>
      </c>
      <c r="CW63" s="229">
        <v>43831</v>
      </c>
      <c r="CX63" s="230"/>
      <c r="CY63" s="229">
        <v>43862</v>
      </c>
      <c r="CZ63" s="230"/>
      <c r="DA63" s="229">
        <v>43891</v>
      </c>
      <c r="DB63" s="230"/>
      <c r="DC63" s="229">
        <v>43922</v>
      </c>
      <c r="DD63" s="230"/>
      <c r="DE63" s="229">
        <v>43952</v>
      </c>
      <c r="DF63" s="230"/>
      <c r="DG63" s="229">
        <v>43983</v>
      </c>
      <c r="DH63" s="230"/>
      <c r="DI63" s="229">
        <v>44013</v>
      </c>
      <c r="DJ63" s="230"/>
      <c r="DK63" s="229">
        <v>44044</v>
      </c>
      <c r="DL63" s="230"/>
      <c r="DM63" s="229">
        <v>44075</v>
      </c>
      <c r="DN63" s="230"/>
      <c r="DO63" s="229">
        <v>44105</v>
      </c>
      <c r="DP63" s="230"/>
      <c r="DQ63" s="229">
        <v>44136</v>
      </c>
      <c r="DR63" s="230"/>
      <c r="DS63" s="229">
        <v>44166</v>
      </c>
      <c r="DT63" s="230"/>
      <c r="DU63" s="148"/>
      <c r="DV63" s="103">
        <v>2021</v>
      </c>
      <c r="DW63" s="229">
        <v>44197</v>
      </c>
      <c r="DX63" s="230"/>
      <c r="DY63" s="229">
        <v>44228</v>
      </c>
      <c r="DZ63" s="230"/>
      <c r="EA63" s="229">
        <v>44256</v>
      </c>
      <c r="EB63" s="230"/>
      <c r="EC63" s="229">
        <v>44287</v>
      </c>
      <c r="ED63" s="230"/>
      <c r="EE63" s="229">
        <v>44317</v>
      </c>
      <c r="EF63" s="230"/>
      <c r="EG63" s="229">
        <v>44348</v>
      </c>
      <c r="EH63" s="230"/>
      <c r="EI63" s="229">
        <v>44378</v>
      </c>
      <c r="EJ63" s="230"/>
      <c r="EK63" s="229">
        <v>44409</v>
      </c>
      <c r="EL63" s="230"/>
      <c r="EM63" s="229">
        <v>44440</v>
      </c>
      <c r="EN63" s="230"/>
      <c r="EO63" s="229">
        <v>44470</v>
      </c>
      <c r="EP63" s="230"/>
      <c r="EQ63" s="229">
        <v>44501</v>
      </c>
      <c r="ER63" s="230"/>
      <c r="ES63" s="229">
        <v>44531</v>
      </c>
      <c r="ET63" s="230"/>
      <c r="EU63" s="148"/>
      <c r="EV63" s="103">
        <v>2022</v>
      </c>
      <c r="EW63" s="229">
        <v>44562</v>
      </c>
      <c r="EX63" s="230"/>
      <c r="EY63" s="229">
        <v>44593</v>
      </c>
      <c r="EZ63" s="230"/>
      <c r="FA63" s="229">
        <v>44621</v>
      </c>
      <c r="FB63" s="230"/>
      <c r="FC63" s="229">
        <v>44652</v>
      </c>
      <c r="FD63" s="230"/>
      <c r="FE63" s="229">
        <v>44682</v>
      </c>
      <c r="FF63" s="230"/>
      <c r="FG63" s="229">
        <v>44713</v>
      </c>
      <c r="FH63" s="230"/>
      <c r="FI63" s="229">
        <v>44743</v>
      </c>
      <c r="FJ63" s="230"/>
      <c r="FK63" s="229">
        <v>44774</v>
      </c>
      <c r="FL63" s="230"/>
      <c r="FM63" s="229">
        <v>44805</v>
      </c>
      <c r="FN63" s="230"/>
      <c r="FO63" s="229">
        <v>44835</v>
      </c>
      <c r="FP63" s="230"/>
      <c r="FQ63" s="229">
        <v>44866</v>
      </c>
      <c r="FR63" s="230"/>
      <c r="FS63" s="229">
        <v>44896</v>
      </c>
      <c r="FT63" s="230"/>
      <c r="FU63" s="148"/>
      <c r="FV63" s="103">
        <v>2023</v>
      </c>
      <c r="FW63" s="229">
        <v>44927</v>
      </c>
      <c r="FX63" s="230"/>
      <c r="FY63" s="229">
        <v>44958</v>
      </c>
      <c r="FZ63" s="230"/>
      <c r="GA63" s="229">
        <v>44986</v>
      </c>
      <c r="GB63" s="230"/>
      <c r="GC63" s="229">
        <v>45017</v>
      </c>
      <c r="GD63" s="230"/>
      <c r="GE63" s="229">
        <v>45047</v>
      </c>
      <c r="GF63" s="230"/>
      <c r="GG63" s="229">
        <v>45078</v>
      </c>
      <c r="GH63" s="230"/>
      <c r="GI63" s="229">
        <v>45108</v>
      </c>
      <c r="GJ63" s="230"/>
      <c r="GK63" s="229">
        <v>45139</v>
      </c>
      <c r="GL63" s="230"/>
      <c r="GM63" s="229">
        <v>45170</v>
      </c>
      <c r="GN63" s="230"/>
      <c r="GO63" s="229">
        <v>45200</v>
      </c>
      <c r="GP63" s="230"/>
      <c r="GQ63" s="229">
        <v>45231</v>
      </c>
      <c r="GR63" s="230"/>
      <c r="GS63" s="229">
        <v>45261</v>
      </c>
      <c r="GT63" s="230"/>
      <c r="GU63" s="148"/>
      <c r="GV63" s="103">
        <v>2024</v>
      </c>
      <c r="GW63" s="229">
        <v>45292</v>
      </c>
      <c r="GX63" s="230"/>
      <c r="GY63" s="229">
        <v>45323</v>
      </c>
      <c r="GZ63" s="230"/>
      <c r="HA63" s="229">
        <v>45352</v>
      </c>
      <c r="HB63" s="230"/>
      <c r="HC63" s="229">
        <v>45383</v>
      </c>
      <c r="HD63" s="230"/>
      <c r="HE63" s="229">
        <v>45413</v>
      </c>
      <c r="HF63" s="230"/>
      <c r="HG63" s="229">
        <v>45444</v>
      </c>
      <c r="HH63" s="230"/>
      <c r="HI63" s="229">
        <v>45474</v>
      </c>
      <c r="HJ63" s="230"/>
      <c r="HK63" s="229">
        <v>45505</v>
      </c>
      <c r="HL63" s="230"/>
      <c r="HM63" s="148"/>
      <c r="HN63" s="157" t="s">
        <v>129</v>
      </c>
      <c r="HO63" s="15" t="s">
        <v>1</v>
      </c>
      <c r="HP63" s="15" t="s">
        <v>2</v>
      </c>
      <c r="HQ63" s="14" t="s">
        <v>131</v>
      </c>
    </row>
    <row r="64" spans="1:233" ht="30">
      <c r="A64" s="21"/>
      <c r="B64" s="15" t="s">
        <v>0</v>
      </c>
      <c r="C64" s="15" t="s">
        <v>22</v>
      </c>
      <c r="D64" s="22" t="s">
        <v>128</v>
      </c>
      <c r="E64" s="15" t="s">
        <v>3</v>
      </c>
      <c r="F64" s="15" t="s">
        <v>4</v>
      </c>
      <c r="G64" s="15" t="s">
        <v>3</v>
      </c>
      <c r="H64" s="15" t="s">
        <v>4</v>
      </c>
      <c r="I64" s="15" t="s">
        <v>3</v>
      </c>
      <c r="J64" s="15" t="s">
        <v>4</v>
      </c>
      <c r="K64" s="15" t="s">
        <v>3</v>
      </c>
      <c r="L64" s="15" t="s">
        <v>4</v>
      </c>
      <c r="M64" s="15" t="s">
        <v>3</v>
      </c>
      <c r="N64" s="15" t="s">
        <v>4</v>
      </c>
      <c r="O64" s="15" t="s">
        <v>3</v>
      </c>
      <c r="P64" s="15" t="s">
        <v>4</v>
      </c>
      <c r="Q64" s="15" t="s">
        <v>3</v>
      </c>
      <c r="R64" s="15" t="s">
        <v>4</v>
      </c>
      <c r="S64" s="15" t="s">
        <v>3</v>
      </c>
      <c r="T64" s="15" t="s">
        <v>4</v>
      </c>
      <c r="U64" s="149" t="s">
        <v>126</v>
      </c>
      <c r="V64" s="22" t="s">
        <v>128</v>
      </c>
      <c r="W64" s="15" t="s">
        <v>3</v>
      </c>
      <c r="X64" s="15" t="s">
        <v>4</v>
      </c>
      <c r="Y64" s="15" t="s">
        <v>3</v>
      </c>
      <c r="Z64" s="15" t="s">
        <v>4</v>
      </c>
      <c r="AA64" s="15" t="s">
        <v>3</v>
      </c>
      <c r="AB64" s="15" t="s">
        <v>4</v>
      </c>
      <c r="AC64" s="15" t="s">
        <v>3</v>
      </c>
      <c r="AD64" s="15" t="s">
        <v>4</v>
      </c>
      <c r="AE64" s="15" t="s">
        <v>3</v>
      </c>
      <c r="AF64" s="15" t="s">
        <v>4</v>
      </c>
      <c r="AG64" s="15" t="s">
        <v>3</v>
      </c>
      <c r="AH64" s="150" t="s">
        <v>4</v>
      </c>
      <c r="AI64" s="151" t="s">
        <v>3</v>
      </c>
      <c r="AJ64" s="15" t="s">
        <v>4</v>
      </c>
      <c r="AK64" s="15" t="s">
        <v>3</v>
      </c>
      <c r="AL64" s="15" t="s">
        <v>4</v>
      </c>
      <c r="AM64" s="15" t="s">
        <v>3</v>
      </c>
      <c r="AN64" s="15" t="s">
        <v>4</v>
      </c>
      <c r="AO64" s="15" t="s">
        <v>3</v>
      </c>
      <c r="AP64" s="15" t="s">
        <v>4</v>
      </c>
      <c r="AQ64" s="15" t="s">
        <v>3</v>
      </c>
      <c r="AR64" s="15" t="s">
        <v>4</v>
      </c>
      <c r="AS64" s="15" t="s">
        <v>3</v>
      </c>
      <c r="AT64" s="15" t="s">
        <v>4</v>
      </c>
      <c r="AU64" s="149" t="s">
        <v>126</v>
      </c>
      <c r="AV64" s="22" t="s">
        <v>128</v>
      </c>
      <c r="AW64" s="15" t="s">
        <v>3</v>
      </c>
      <c r="AX64" s="15" t="s">
        <v>4</v>
      </c>
      <c r="AY64" s="15" t="s">
        <v>3</v>
      </c>
      <c r="AZ64" s="15" t="s">
        <v>4</v>
      </c>
      <c r="BA64" s="15" t="s">
        <v>3</v>
      </c>
      <c r="BB64" s="15" t="s">
        <v>4</v>
      </c>
      <c r="BC64" s="15" t="s">
        <v>3</v>
      </c>
      <c r="BD64" s="15" t="s">
        <v>4</v>
      </c>
      <c r="BE64" s="15" t="s">
        <v>3</v>
      </c>
      <c r="BF64" s="15" t="s">
        <v>4</v>
      </c>
      <c r="BG64" s="15" t="s">
        <v>3</v>
      </c>
      <c r="BH64" s="15" t="s">
        <v>4</v>
      </c>
      <c r="BI64" s="151" t="s">
        <v>3</v>
      </c>
      <c r="BJ64" s="15" t="s">
        <v>4</v>
      </c>
      <c r="BK64" s="15" t="s">
        <v>3</v>
      </c>
      <c r="BL64" s="15" t="s">
        <v>4</v>
      </c>
      <c r="BM64" s="15" t="s">
        <v>3</v>
      </c>
      <c r="BN64" s="15" t="s">
        <v>4</v>
      </c>
      <c r="BO64" s="15" t="s">
        <v>3</v>
      </c>
      <c r="BP64" s="15" t="s">
        <v>4</v>
      </c>
      <c r="BQ64" s="15" t="s">
        <v>3</v>
      </c>
      <c r="BR64" s="15" t="s">
        <v>4</v>
      </c>
      <c r="BS64" s="15" t="s">
        <v>3</v>
      </c>
      <c r="BT64" s="15" t="s">
        <v>4</v>
      </c>
      <c r="BU64" s="149" t="s">
        <v>126</v>
      </c>
      <c r="BV64" s="22" t="s">
        <v>128</v>
      </c>
      <c r="BW64" s="15" t="s">
        <v>3</v>
      </c>
      <c r="BX64" s="15" t="s">
        <v>4</v>
      </c>
      <c r="BY64" s="15" t="s">
        <v>3</v>
      </c>
      <c r="BZ64" s="15" t="s">
        <v>4</v>
      </c>
      <c r="CA64" s="15" t="s">
        <v>3</v>
      </c>
      <c r="CB64" s="15" t="s">
        <v>4</v>
      </c>
      <c r="CC64" s="15" t="s">
        <v>3</v>
      </c>
      <c r="CD64" s="15" t="s">
        <v>4</v>
      </c>
      <c r="CE64" s="15" t="s">
        <v>3</v>
      </c>
      <c r="CF64" s="15" t="s">
        <v>4</v>
      </c>
      <c r="CG64" s="15" t="s">
        <v>3</v>
      </c>
      <c r="CH64" s="15" t="s">
        <v>4</v>
      </c>
      <c r="CI64" s="15" t="s">
        <v>3</v>
      </c>
      <c r="CJ64" s="15" t="s">
        <v>4</v>
      </c>
      <c r="CK64" s="15" t="s">
        <v>3</v>
      </c>
      <c r="CL64" s="15" t="s">
        <v>4</v>
      </c>
      <c r="CM64" s="15" t="s">
        <v>3</v>
      </c>
      <c r="CN64" s="15" t="s">
        <v>4</v>
      </c>
      <c r="CO64" s="15" t="s">
        <v>3</v>
      </c>
      <c r="CP64" s="15" t="s">
        <v>4</v>
      </c>
      <c r="CQ64" s="15" t="s">
        <v>3</v>
      </c>
      <c r="CR64" s="15" t="s">
        <v>4</v>
      </c>
      <c r="CS64" s="15" t="s">
        <v>3</v>
      </c>
      <c r="CT64" s="15" t="s">
        <v>4</v>
      </c>
      <c r="CU64" s="149" t="s">
        <v>126</v>
      </c>
      <c r="CV64" s="22" t="s">
        <v>128</v>
      </c>
      <c r="CW64" s="15" t="s">
        <v>3</v>
      </c>
      <c r="CX64" s="15" t="s">
        <v>4</v>
      </c>
      <c r="CY64" s="15" t="s">
        <v>3</v>
      </c>
      <c r="CZ64" s="150" t="s">
        <v>4</v>
      </c>
      <c r="DA64" s="151" t="s">
        <v>3</v>
      </c>
      <c r="DB64" s="15" t="s">
        <v>4</v>
      </c>
      <c r="DC64" s="15" t="s">
        <v>3</v>
      </c>
      <c r="DD64" s="15" t="s">
        <v>4</v>
      </c>
      <c r="DE64" s="15" t="s">
        <v>3</v>
      </c>
      <c r="DF64" s="15" t="s">
        <v>4</v>
      </c>
      <c r="DG64" s="15" t="s">
        <v>3</v>
      </c>
      <c r="DH64" s="15" t="s">
        <v>4</v>
      </c>
      <c r="DI64" s="15" t="s">
        <v>3</v>
      </c>
      <c r="DJ64" s="15" t="s">
        <v>4</v>
      </c>
      <c r="DK64" s="15" t="s">
        <v>3</v>
      </c>
      <c r="DL64" s="15" t="s">
        <v>4</v>
      </c>
      <c r="DM64" s="15" t="s">
        <v>3</v>
      </c>
      <c r="DN64" s="15" t="s">
        <v>4</v>
      </c>
      <c r="DO64" s="15" t="s">
        <v>3</v>
      </c>
      <c r="DP64" s="15" t="s">
        <v>4</v>
      </c>
      <c r="DQ64" s="15" t="s">
        <v>3</v>
      </c>
      <c r="DR64" s="15" t="s">
        <v>4</v>
      </c>
      <c r="DS64" s="15" t="s">
        <v>3</v>
      </c>
      <c r="DT64" s="15" t="s">
        <v>4</v>
      </c>
      <c r="DU64" s="149" t="s">
        <v>126</v>
      </c>
      <c r="DV64" s="22" t="s">
        <v>128</v>
      </c>
      <c r="DW64" s="15" t="s">
        <v>3</v>
      </c>
      <c r="DX64" s="15" t="s">
        <v>4</v>
      </c>
      <c r="DY64" s="15" t="s">
        <v>3</v>
      </c>
      <c r="DZ64" s="15" t="s">
        <v>4</v>
      </c>
      <c r="EA64" s="15" t="s">
        <v>3</v>
      </c>
      <c r="EB64" s="15" t="s">
        <v>4</v>
      </c>
      <c r="EC64" s="15" t="s">
        <v>3</v>
      </c>
      <c r="ED64" s="15" t="s">
        <v>4</v>
      </c>
      <c r="EE64" s="15" t="s">
        <v>3</v>
      </c>
      <c r="EF64" s="15" t="s">
        <v>4</v>
      </c>
      <c r="EG64" s="15" t="s">
        <v>3</v>
      </c>
      <c r="EH64" s="15" t="s">
        <v>4</v>
      </c>
      <c r="EI64" s="15" t="s">
        <v>3</v>
      </c>
      <c r="EJ64" s="15" t="s">
        <v>4</v>
      </c>
      <c r="EK64" s="15" t="s">
        <v>3</v>
      </c>
      <c r="EL64" s="15" t="s">
        <v>4</v>
      </c>
      <c r="EM64" s="15" t="s">
        <v>3</v>
      </c>
      <c r="EN64" s="15" t="s">
        <v>4</v>
      </c>
      <c r="EO64" s="15" t="s">
        <v>3</v>
      </c>
      <c r="EP64" s="15" t="s">
        <v>4</v>
      </c>
      <c r="EQ64" s="15" t="s">
        <v>3</v>
      </c>
      <c r="ER64" s="15" t="s">
        <v>4</v>
      </c>
      <c r="ES64" s="15" t="s">
        <v>3</v>
      </c>
      <c r="ET64" s="15" t="s">
        <v>4</v>
      </c>
      <c r="EU64" s="149" t="s">
        <v>126</v>
      </c>
      <c r="EV64" s="22" t="s">
        <v>128</v>
      </c>
      <c r="EW64" s="15" t="s">
        <v>3</v>
      </c>
      <c r="EX64" s="15" t="s">
        <v>4</v>
      </c>
      <c r="EY64" s="15" t="s">
        <v>3</v>
      </c>
      <c r="EZ64" s="15" t="s">
        <v>4</v>
      </c>
      <c r="FA64" s="15" t="s">
        <v>3</v>
      </c>
      <c r="FB64" s="15" t="s">
        <v>4</v>
      </c>
      <c r="FC64" s="15" t="s">
        <v>3</v>
      </c>
      <c r="FD64" s="15" t="s">
        <v>4</v>
      </c>
      <c r="FE64" s="15" t="s">
        <v>3</v>
      </c>
      <c r="FF64" s="15" t="s">
        <v>4</v>
      </c>
      <c r="FG64" s="15" t="s">
        <v>3</v>
      </c>
      <c r="FH64" s="15" t="s">
        <v>4</v>
      </c>
      <c r="FI64" s="15" t="s">
        <v>3</v>
      </c>
      <c r="FJ64" s="15" t="s">
        <v>4</v>
      </c>
      <c r="FK64" s="15" t="s">
        <v>3</v>
      </c>
      <c r="FL64" s="15" t="s">
        <v>4</v>
      </c>
      <c r="FM64" s="15" t="s">
        <v>3</v>
      </c>
      <c r="FN64" s="15" t="s">
        <v>4</v>
      </c>
      <c r="FO64" s="15" t="s">
        <v>3</v>
      </c>
      <c r="FP64" s="15" t="s">
        <v>4</v>
      </c>
      <c r="FQ64" s="15" t="s">
        <v>3</v>
      </c>
      <c r="FR64" s="15" t="s">
        <v>4</v>
      </c>
      <c r="FS64" s="15" t="s">
        <v>3</v>
      </c>
      <c r="FT64" s="15" t="s">
        <v>4</v>
      </c>
      <c r="FU64" s="149" t="s">
        <v>126</v>
      </c>
      <c r="FV64" s="22" t="s">
        <v>128</v>
      </c>
      <c r="FW64" s="15" t="s">
        <v>3</v>
      </c>
      <c r="FX64" s="15" t="s">
        <v>4</v>
      </c>
      <c r="FY64" s="15" t="s">
        <v>3</v>
      </c>
      <c r="FZ64" s="15" t="s">
        <v>4</v>
      </c>
      <c r="GA64" s="15" t="s">
        <v>3</v>
      </c>
      <c r="GB64" s="150" t="s">
        <v>4</v>
      </c>
      <c r="GC64" s="151" t="s">
        <v>3</v>
      </c>
      <c r="GD64" s="15" t="s">
        <v>4</v>
      </c>
      <c r="GE64" s="15" t="s">
        <v>3</v>
      </c>
      <c r="GF64" s="15" t="s">
        <v>4</v>
      </c>
      <c r="GG64" s="15" t="s">
        <v>3</v>
      </c>
      <c r="GH64" s="15" t="s">
        <v>4</v>
      </c>
      <c r="GI64" s="15" t="s">
        <v>3</v>
      </c>
      <c r="GJ64" s="15" t="s">
        <v>4</v>
      </c>
      <c r="GK64" s="15" t="s">
        <v>3</v>
      </c>
      <c r="GL64" s="15" t="s">
        <v>4</v>
      </c>
      <c r="GM64" s="15" t="s">
        <v>3</v>
      </c>
      <c r="GN64" s="15" t="s">
        <v>4</v>
      </c>
      <c r="GO64" s="15" t="s">
        <v>3</v>
      </c>
      <c r="GP64" s="15" t="s">
        <v>4</v>
      </c>
      <c r="GQ64" s="15" t="s">
        <v>3</v>
      </c>
      <c r="GR64" s="15" t="s">
        <v>4</v>
      </c>
      <c r="GS64" s="15" t="s">
        <v>3</v>
      </c>
      <c r="GT64" s="15" t="s">
        <v>4</v>
      </c>
      <c r="GU64" s="149" t="s">
        <v>126</v>
      </c>
      <c r="GV64" s="22" t="s">
        <v>128</v>
      </c>
      <c r="GW64" s="15" t="s">
        <v>3</v>
      </c>
      <c r="GX64" s="15" t="s">
        <v>4</v>
      </c>
      <c r="GY64" s="15" t="s">
        <v>3</v>
      </c>
      <c r="GZ64" s="15" t="s">
        <v>4</v>
      </c>
      <c r="HA64" s="15" t="s">
        <v>3</v>
      </c>
      <c r="HB64" s="15" t="s">
        <v>4</v>
      </c>
      <c r="HC64" s="15" t="s">
        <v>3</v>
      </c>
      <c r="HD64" s="15" t="s">
        <v>4</v>
      </c>
      <c r="HE64" s="15" t="s">
        <v>3</v>
      </c>
      <c r="HF64" s="15" t="s">
        <v>4</v>
      </c>
      <c r="HG64" s="15" t="s">
        <v>3</v>
      </c>
      <c r="HH64" s="15" t="s">
        <v>4</v>
      </c>
      <c r="HI64" s="15" t="s">
        <v>3</v>
      </c>
      <c r="HJ64" s="15" t="s">
        <v>4</v>
      </c>
      <c r="HK64" s="15" t="s">
        <v>3</v>
      </c>
      <c r="HL64" s="15" t="s">
        <v>4</v>
      </c>
      <c r="HM64" s="149" t="s">
        <v>126</v>
      </c>
      <c r="HN64" s="22"/>
      <c r="HO64" s="15"/>
      <c r="HP64" s="15"/>
      <c r="HQ64" s="14"/>
    </row>
    <row r="65" spans="1:225">
      <c r="A65" s="21">
        <v>2.0299999999999998</v>
      </c>
      <c r="B65" s="16" t="s">
        <v>96</v>
      </c>
      <c r="C65" s="16"/>
      <c r="D65" s="55">
        <v>0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>
        <v>0</v>
      </c>
      <c r="V65" s="55">
        <v>0</v>
      </c>
      <c r="W65" s="55"/>
      <c r="X65" s="55"/>
      <c r="Y65" s="55"/>
      <c r="Z65" s="55"/>
      <c r="AA65" s="55"/>
      <c r="AB65" s="55"/>
      <c r="AC65" s="55"/>
      <c r="AD65" s="55"/>
      <c r="AE65" s="17">
        <v>0</v>
      </c>
      <c r="AF65" s="17">
        <v>0</v>
      </c>
      <c r="AG65" s="17">
        <v>0</v>
      </c>
      <c r="AH65" s="155">
        <v>0</v>
      </c>
      <c r="AI65" s="156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>
        <v>0</v>
      </c>
      <c r="AV65" s="55">
        <v>0</v>
      </c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56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>
        <v>0</v>
      </c>
      <c r="BV65" s="55">
        <f>SUM(CA65,CC65,CE65,CG65,CI65,CK65,CM65,CO65,CQ65,CS65)/123.58/12</f>
        <v>8.9011166855478233E-2</v>
      </c>
      <c r="BW65" s="17"/>
      <c r="BX65" s="17"/>
      <c r="BY65" s="17"/>
      <c r="BZ65" s="17"/>
      <c r="CA65" s="17">
        <f>132*0.1</f>
        <v>13.200000000000001</v>
      </c>
      <c r="CB65" s="17">
        <f>CA65*HW13</f>
        <v>0.38887200000000005</v>
      </c>
      <c r="CC65" s="17">
        <f>132*0.1</f>
        <v>13.200000000000001</v>
      </c>
      <c r="CD65" s="17">
        <f>CC65*HW13</f>
        <v>0.38887200000000005</v>
      </c>
      <c r="CE65" s="17">
        <f>132*0.1</f>
        <v>13.200000000000001</v>
      </c>
      <c r="CF65" s="17">
        <f>CE65*HW13</f>
        <v>0.38887200000000005</v>
      </c>
      <c r="CG65" s="17">
        <f>132*0.1</f>
        <v>13.200000000000001</v>
      </c>
      <c r="CH65" s="17">
        <f>CG65*HW13</f>
        <v>0.38887200000000005</v>
      </c>
      <c r="CI65" s="17">
        <f>132*0.1</f>
        <v>13.200000000000001</v>
      </c>
      <c r="CJ65" s="17">
        <f>CI65*HW13</f>
        <v>0.38887200000000005</v>
      </c>
      <c r="CK65" s="17">
        <f>132*0.1</f>
        <v>13.200000000000001</v>
      </c>
      <c r="CL65" s="17">
        <f>CK65*HW13</f>
        <v>0.38887200000000005</v>
      </c>
      <c r="CM65" s="17">
        <f>132*0.1</f>
        <v>13.200000000000001</v>
      </c>
      <c r="CN65" s="17">
        <f>CM65*HW13</f>
        <v>0.38887200000000005</v>
      </c>
      <c r="CO65" s="17">
        <f>132*0.1</f>
        <v>13.200000000000001</v>
      </c>
      <c r="CP65" s="17">
        <f>CO65*HW13</f>
        <v>0.38887200000000005</v>
      </c>
      <c r="CQ65" s="17">
        <f>132*0.1</f>
        <v>13.200000000000001</v>
      </c>
      <c r="CR65" s="17">
        <f>CQ65*HW13</f>
        <v>0.38887200000000005</v>
      </c>
      <c r="CS65" s="17">
        <f>132*0.1</f>
        <v>13.200000000000001</v>
      </c>
      <c r="CT65" s="17">
        <f>CS65*HW13</f>
        <v>0.38887200000000005</v>
      </c>
      <c r="CU65" s="17">
        <f>BV65*HX25</f>
        <v>4.1719533905162649</v>
      </c>
      <c r="CV65" s="55">
        <f>SUM(DA65,DC65,DE65,DG65,DI65,DK65,DM65,DO65,DQ65,DS65)/123.58/12</f>
        <v>8.9011166855478233E-2</v>
      </c>
      <c r="CW65" s="17">
        <f>132*0.1</f>
        <v>13.200000000000001</v>
      </c>
      <c r="CX65" s="17">
        <f>CW65*HW13</f>
        <v>0.38887200000000005</v>
      </c>
      <c r="CY65" s="17">
        <f>132*0.1</f>
        <v>13.200000000000001</v>
      </c>
      <c r="CZ65" s="155">
        <f>CY65*HW13</f>
        <v>0.38887200000000005</v>
      </c>
      <c r="DA65" s="156">
        <f>132*0.1</f>
        <v>13.200000000000001</v>
      </c>
      <c r="DB65" s="17">
        <f>DA65*HW13</f>
        <v>0.38887200000000005</v>
      </c>
      <c r="DC65" s="17">
        <f>132*0.1</f>
        <v>13.200000000000001</v>
      </c>
      <c r="DD65" s="17">
        <f>DC65*HX13</f>
        <v>0.39468000000000003</v>
      </c>
      <c r="DE65" s="17">
        <f>132*0.1</f>
        <v>13.200000000000001</v>
      </c>
      <c r="DF65" s="17">
        <f>DE65*HW13</f>
        <v>0.38887200000000005</v>
      </c>
      <c r="DG65" s="17">
        <f>132*0.1</f>
        <v>13.200000000000001</v>
      </c>
      <c r="DH65" s="17">
        <f>DG65*HW13</f>
        <v>0.38887200000000005</v>
      </c>
      <c r="DI65" s="17">
        <f>132*0.1</f>
        <v>13.200000000000001</v>
      </c>
      <c r="DJ65" s="17">
        <f>DI65*HW13</f>
        <v>0.38887200000000005</v>
      </c>
      <c r="DK65" s="17">
        <f>132*0.1</f>
        <v>13.200000000000001</v>
      </c>
      <c r="DL65" s="17">
        <f>DK65*IF13</f>
        <v>0</v>
      </c>
      <c r="DM65" s="17">
        <f>132*0.1</f>
        <v>13.200000000000001</v>
      </c>
      <c r="DN65" s="17">
        <f>DM65*HW13</f>
        <v>0.38887200000000005</v>
      </c>
      <c r="DO65" s="17">
        <f>132*0.1</f>
        <v>13.200000000000001</v>
      </c>
      <c r="DP65" s="17">
        <f>DO65*HW13</f>
        <v>0.38887200000000005</v>
      </c>
      <c r="DQ65" s="17">
        <f>132*0.1</f>
        <v>13.200000000000001</v>
      </c>
      <c r="DR65" s="17">
        <f>DQ65*HW13</f>
        <v>0.38887200000000005</v>
      </c>
      <c r="DS65" s="17">
        <f>132*0.1</f>
        <v>13.200000000000001</v>
      </c>
      <c r="DT65" s="17">
        <f>DS65*HW13</f>
        <v>0.38887200000000005</v>
      </c>
      <c r="DU65" s="17">
        <f>CV65*HY25</f>
        <v>4.2345282408156661</v>
      </c>
      <c r="DV65" s="55">
        <f>SUM(EA65,EC65,EE65,EG65,EI65,EK65,EM65,EO65,EQ65,ES65)/123.58/12</f>
        <v>8.9011166855478233E-2</v>
      </c>
      <c r="DW65" s="17">
        <f>132*0.1</f>
        <v>13.200000000000001</v>
      </c>
      <c r="DX65" s="17">
        <f>DW65*HW13</f>
        <v>0.38887200000000005</v>
      </c>
      <c r="DY65" s="17">
        <f>132*0.1</f>
        <v>13.200000000000001</v>
      </c>
      <c r="DZ65" s="17">
        <f>DY65*HW13</f>
        <v>0.38887200000000005</v>
      </c>
      <c r="EA65" s="17">
        <f>132*0.1</f>
        <v>13.200000000000001</v>
      </c>
      <c r="EB65" s="17">
        <f>EA65*HW13</f>
        <v>0.38887200000000005</v>
      </c>
      <c r="EC65" s="17">
        <f>132*0.1</f>
        <v>13.200000000000001</v>
      </c>
      <c r="ED65" s="17">
        <f>EC65*HY13</f>
        <v>0.40062000000000003</v>
      </c>
      <c r="EE65" s="17">
        <f>132*0.1</f>
        <v>13.200000000000001</v>
      </c>
      <c r="EF65" s="17">
        <f>EE65*HW13</f>
        <v>0.38887200000000005</v>
      </c>
      <c r="EG65" s="17">
        <f>132*0.1</f>
        <v>13.200000000000001</v>
      </c>
      <c r="EH65" s="17">
        <f>EG65*HW13</f>
        <v>0.38887200000000005</v>
      </c>
      <c r="EI65" s="17">
        <f>132*0.1</f>
        <v>13.200000000000001</v>
      </c>
      <c r="EJ65" s="17">
        <f>EI65*HW13</f>
        <v>0.38887200000000005</v>
      </c>
      <c r="EK65" s="17">
        <f>132*0.1</f>
        <v>13.200000000000001</v>
      </c>
      <c r="EL65" s="17">
        <f>EK65*HW13</f>
        <v>0.38887200000000005</v>
      </c>
      <c r="EM65" s="17">
        <f>132*0.1</f>
        <v>13.200000000000001</v>
      </c>
      <c r="EN65" s="17">
        <f>EM65*HW13</f>
        <v>0.38887200000000005</v>
      </c>
      <c r="EO65" s="17">
        <f>132*0.1</f>
        <v>13.200000000000001</v>
      </c>
      <c r="EP65" s="17">
        <f>EO65*HW13</f>
        <v>0.38887200000000005</v>
      </c>
      <c r="EQ65" s="17">
        <f>132*0.1</f>
        <v>13.200000000000001</v>
      </c>
      <c r="ER65" s="17">
        <f>EQ65*HW13</f>
        <v>0.38887200000000005</v>
      </c>
      <c r="ES65" s="17">
        <f>132*0.1</f>
        <v>13.200000000000001</v>
      </c>
      <c r="ET65" s="17">
        <f>ES65*HW13</f>
        <v>0.38887200000000005</v>
      </c>
      <c r="EU65" s="17">
        <f>DV65*HZ25</f>
        <v>4.2980822139504777</v>
      </c>
      <c r="EV65" s="55">
        <f>SUM(FA65,FC65,FE65,FG65,FI65,FK65,FM65,FO65,FQ65,FS65)/123.58/12</f>
        <v>8.901116685547824E-3</v>
      </c>
      <c r="EW65" s="17">
        <f>132*0.1</f>
        <v>13.200000000000001</v>
      </c>
      <c r="EX65" s="17">
        <f>EW65*HW13</f>
        <v>0.38887200000000005</v>
      </c>
      <c r="EY65" s="17">
        <f>132*0.1</f>
        <v>13.200000000000001</v>
      </c>
      <c r="EZ65" s="17">
        <f>EY65*HW13</f>
        <v>0.38887200000000005</v>
      </c>
      <c r="FA65" s="17">
        <f>132*0.1</f>
        <v>13.200000000000001</v>
      </c>
      <c r="FB65" s="17">
        <f>FA65*HW13</f>
        <v>0.38887200000000005</v>
      </c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>
        <v>0</v>
      </c>
      <c r="FV65" s="55">
        <f>SUM(GA65,GC65,GE65,GG65,GI65,GK65,GM65,GO65,GQ65,GS65)/123.58/12</f>
        <v>0</v>
      </c>
      <c r="FW65" s="17"/>
      <c r="FX65" s="17"/>
      <c r="FY65" s="17"/>
      <c r="FZ65" s="17"/>
      <c r="GA65" s="17"/>
      <c r="GB65" s="155"/>
      <c r="GC65" s="156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>
        <v>0</v>
      </c>
      <c r="GV65" s="55">
        <v>0</v>
      </c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>
        <v>0</v>
      </c>
      <c r="HN65" s="55">
        <f>SUM(D65,V65,AV65,BV65,CV65,DV65,EV65,FV65,GV65)</f>
        <v>0.27593461725198254</v>
      </c>
      <c r="HO65" s="62">
        <f>SUM(AE65,AG65,AI65,AK65,AM65,AO65,AQ65,AS65,AW65,AY65,BA65,BC65,BE65,BG65,BI65,BK65,BM65,BO65,BQ65,BS65,BW65,BY65,CA65,CC65,CE65,CG65,CI65,CK65,CM65,CO65,CQ65,CS65,CW65,CY65,DA65,DC65,DE65,DG65,DI65,DK65,DM65,DO65,DQ65,DS65,DW65,DY65,EA65,EC65,EE65,EG65,EI65,EK65,EM65,EO65,EQ65,ES65,EW65,EY65,FA65,FC65,FE65,FG65,FI65,FK65,FM65,FO65,FQ65,FS65,FW65,FY65,GA65,GC65,GE65,GG65,GI65,GK65,GM65,GO65,GQ65,GS65,GW65,GY65,HA65,HC65,HE65,HG65,HI65,HK65,AC65,AA65,Y65,W65,S65,Q65,O65,M65,K65,I65,G65,E65)</f>
        <v>488.39999999999969</v>
      </c>
      <c r="HP65" s="62">
        <f>SUM(AF65,AH65,AJ65,AL65,AN65,AP65,AR65,AT65,AX65,AZ65,BB65,BD65,BF65,BH65,BJ65,BL65,BN65,BP65,BR65,BT65,BX65,BZ65,CB65,CD65,CF65,CH65,CJ65,CL65,CN65,CP65,CR65,CT65,CX65,CZ65,DB65,DD65,DF65,DH65,DJ65,DL65,DN65,DP65,DR65,DT65,DX65,DZ65,EB65,ED65,EF65,EH65,EJ65,EL65,EN65,EP65,ER65,ET65,EX65,EZ65,FB65,FD65,FF65,FH65,FJ65,FL65,FN65,FP65,FR65,FT65,FX65,FZ65,GB65,GD65,GF65,GH65,GJ65,GL65,GN65,GP65,GR65,GT65,GX65,GZ65,HB65,HD65,HF65,HH65,HJ65,HL65,AD65,AB65,Z65,X65,T65,R65,P65,N65,L65,J65,H65,F65)</f>
        <v>14.01694799999999</v>
      </c>
      <c r="HQ65" s="178">
        <f>SUM(U65,AU65,BU65,CU65,DU65,EU65,FU65,GU65,HM65)</f>
        <v>12.70456384528241</v>
      </c>
    </row>
    <row r="66" spans="1:225">
      <c r="A66" s="21"/>
      <c r="B66" s="14" t="s">
        <v>5</v>
      </c>
      <c r="C66" s="14">
        <f>SUM(C65:C65)</f>
        <v>0</v>
      </c>
      <c r="D66" s="58">
        <f>D65</f>
        <v>0</v>
      </c>
      <c r="E66" s="58">
        <f t="shared" ref="E66:BP66" si="310">E65</f>
        <v>0</v>
      </c>
      <c r="F66" s="58">
        <f t="shared" si="310"/>
        <v>0</v>
      </c>
      <c r="G66" s="58">
        <f t="shared" si="310"/>
        <v>0</v>
      </c>
      <c r="H66" s="58">
        <f t="shared" si="310"/>
        <v>0</v>
      </c>
      <c r="I66" s="58">
        <f t="shared" si="310"/>
        <v>0</v>
      </c>
      <c r="J66" s="58">
        <f t="shared" si="310"/>
        <v>0</v>
      </c>
      <c r="K66" s="58">
        <f t="shared" si="310"/>
        <v>0</v>
      </c>
      <c r="L66" s="58">
        <f t="shared" si="310"/>
        <v>0</v>
      </c>
      <c r="M66" s="58">
        <f t="shared" si="310"/>
        <v>0</v>
      </c>
      <c r="N66" s="58">
        <f t="shared" si="310"/>
        <v>0</v>
      </c>
      <c r="O66" s="58">
        <f t="shared" si="310"/>
        <v>0</v>
      </c>
      <c r="P66" s="58">
        <f t="shared" si="310"/>
        <v>0</v>
      </c>
      <c r="Q66" s="58">
        <f t="shared" si="310"/>
        <v>0</v>
      </c>
      <c r="R66" s="58">
        <f t="shared" si="310"/>
        <v>0</v>
      </c>
      <c r="S66" s="58">
        <f t="shared" si="310"/>
        <v>0</v>
      </c>
      <c r="T66" s="58">
        <f t="shared" si="310"/>
        <v>0</v>
      </c>
      <c r="U66" s="58">
        <f t="shared" si="310"/>
        <v>0</v>
      </c>
      <c r="V66" s="58">
        <f t="shared" si="310"/>
        <v>0</v>
      </c>
      <c r="W66" s="58">
        <f t="shared" si="310"/>
        <v>0</v>
      </c>
      <c r="X66" s="58">
        <f t="shared" si="310"/>
        <v>0</v>
      </c>
      <c r="Y66" s="58">
        <f t="shared" si="310"/>
        <v>0</v>
      </c>
      <c r="Z66" s="58">
        <f t="shared" si="310"/>
        <v>0</v>
      </c>
      <c r="AA66" s="58">
        <f t="shared" si="310"/>
        <v>0</v>
      </c>
      <c r="AB66" s="58">
        <f t="shared" si="310"/>
        <v>0</v>
      </c>
      <c r="AC66" s="58">
        <f t="shared" si="310"/>
        <v>0</v>
      </c>
      <c r="AD66" s="58">
        <f t="shared" si="310"/>
        <v>0</v>
      </c>
      <c r="AE66" s="58">
        <f t="shared" si="310"/>
        <v>0</v>
      </c>
      <c r="AF66" s="58">
        <f t="shared" si="310"/>
        <v>0</v>
      </c>
      <c r="AG66" s="58">
        <f t="shared" si="310"/>
        <v>0</v>
      </c>
      <c r="AH66" s="58">
        <f t="shared" si="310"/>
        <v>0</v>
      </c>
      <c r="AI66" s="58">
        <f t="shared" si="310"/>
        <v>0</v>
      </c>
      <c r="AJ66" s="58">
        <f t="shared" si="310"/>
        <v>0</v>
      </c>
      <c r="AK66" s="58">
        <f t="shared" si="310"/>
        <v>0</v>
      </c>
      <c r="AL66" s="58">
        <f t="shared" si="310"/>
        <v>0</v>
      </c>
      <c r="AM66" s="58">
        <f t="shared" si="310"/>
        <v>0</v>
      </c>
      <c r="AN66" s="58">
        <f t="shared" si="310"/>
        <v>0</v>
      </c>
      <c r="AO66" s="58">
        <f t="shared" si="310"/>
        <v>0</v>
      </c>
      <c r="AP66" s="58">
        <f t="shared" si="310"/>
        <v>0</v>
      </c>
      <c r="AQ66" s="58">
        <f t="shared" si="310"/>
        <v>0</v>
      </c>
      <c r="AR66" s="58">
        <f t="shared" si="310"/>
        <v>0</v>
      </c>
      <c r="AS66" s="58">
        <f t="shared" si="310"/>
        <v>0</v>
      </c>
      <c r="AT66" s="58">
        <f t="shared" si="310"/>
        <v>0</v>
      </c>
      <c r="AU66" s="58">
        <f t="shared" si="310"/>
        <v>0</v>
      </c>
      <c r="AV66" s="58">
        <f t="shared" si="310"/>
        <v>0</v>
      </c>
      <c r="AW66" s="58">
        <f t="shared" si="310"/>
        <v>0</v>
      </c>
      <c r="AX66" s="58">
        <f t="shared" si="310"/>
        <v>0</v>
      </c>
      <c r="AY66" s="58">
        <f t="shared" si="310"/>
        <v>0</v>
      </c>
      <c r="AZ66" s="58">
        <f t="shared" si="310"/>
        <v>0</v>
      </c>
      <c r="BA66" s="58">
        <f t="shared" si="310"/>
        <v>0</v>
      </c>
      <c r="BB66" s="58">
        <f t="shared" si="310"/>
        <v>0</v>
      </c>
      <c r="BC66" s="58">
        <f t="shared" si="310"/>
        <v>0</v>
      </c>
      <c r="BD66" s="58">
        <f t="shared" si="310"/>
        <v>0</v>
      </c>
      <c r="BE66" s="58">
        <f t="shared" si="310"/>
        <v>0</v>
      </c>
      <c r="BF66" s="58">
        <f t="shared" si="310"/>
        <v>0</v>
      </c>
      <c r="BG66" s="58">
        <f t="shared" si="310"/>
        <v>0</v>
      </c>
      <c r="BH66" s="58">
        <f t="shared" si="310"/>
        <v>0</v>
      </c>
      <c r="BI66" s="58">
        <f t="shared" si="310"/>
        <v>0</v>
      </c>
      <c r="BJ66" s="58">
        <f t="shared" si="310"/>
        <v>0</v>
      </c>
      <c r="BK66" s="58">
        <f t="shared" si="310"/>
        <v>0</v>
      </c>
      <c r="BL66" s="58">
        <f t="shared" si="310"/>
        <v>0</v>
      </c>
      <c r="BM66" s="58">
        <f t="shared" si="310"/>
        <v>0</v>
      </c>
      <c r="BN66" s="58">
        <f t="shared" si="310"/>
        <v>0</v>
      </c>
      <c r="BO66" s="58">
        <f t="shared" si="310"/>
        <v>0</v>
      </c>
      <c r="BP66" s="58">
        <f t="shared" si="310"/>
        <v>0</v>
      </c>
      <c r="BQ66" s="58">
        <f t="shared" ref="BQ66:EB66" si="311">BQ65</f>
        <v>0</v>
      </c>
      <c r="BR66" s="58">
        <f t="shared" si="311"/>
        <v>0</v>
      </c>
      <c r="BS66" s="58">
        <f t="shared" si="311"/>
        <v>0</v>
      </c>
      <c r="BT66" s="58">
        <f t="shared" si="311"/>
        <v>0</v>
      </c>
      <c r="BU66" s="58">
        <f t="shared" si="311"/>
        <v>0</v>
      </c>
      <c r="BV66" s="58">
        <f t="shared" si="311"/>
        <v>8.9011166855478233E-2</v>
      </c>
      <c r="BW66" s="58">
        <f t="shared" si="311"/>
        <v>0</v>
      </c>
      <c r="BX66" s="58">
        <f t="shared" si="311"/>
        <v>0</v>
      </c>
      <c r="BY66" s="58">
        <f t="shared" si="311"/>
        <v>0</v>
      </c>
      <c r="BZ66" s="58">
        <f t="shared" si="311"/>
        <v>0</v>
      </c>
      <c r="CA66" s="58">
        <f t="shared" si="311"/>
        <v>13.200000000000001</v>
      </c>
      <c r="CB66" s="58">
        <f t="shared" si="311"/>
        <v>0.38887200000000005</v>
      </c>
      <c r="CC66" s="58">
        <f t="shared" si="311"/>
        <v>13.200000000000001</v>
      </c>
      <c r="CD66" s="58">
        <f t="shared" si="311"/>
        <v>0.38887200000000005</v>
      </c>
      <c r="CE66" s="58">
        <f t="shared" si="311"/>
        <v>13.200000000000001</v>
      </c>
      <c r="CF66" s="58">
        <f t="shared" si="311"/>
        <v>0.38887200000000005</v>
      </c>
      <c r="CG66" s="58">
        <f t="shared" si="311"/>
        <v>13.200000000000001</v>
      </c>
      <c r="CH66" s="58">
        <f t="shared" si="311"/>
        <v>0.38887200000000005</v>
      </c>
      <c r="CI66" s="58">
        <f t="shared" si="311"/>
        <v>13.200000000000001</v>
      </c>
      <c r="CJ66" s="58">
        <f t="shared" si="311"/>
        <v>0.38887200000000005</v>
      </c>
      <c r="CK66" s="58">
        <f t="shared" si="311"/>
        <v>13.200000000000001</v>
      </c>
      <c r="CL66" s="58">
        <f t="shared" si="311"/>
        <v>0.38887200000000005</v>
      </c>
      <c r="CM66" s="58">
        <f t="shared" si="311"/>
        <v>13.200000000000001</v>
      </c>
      <c r="CN66" s="58">
        <f t="shared" si="311"/>
        <v>0.38887200000000005</v>
      </c>
      <c r="CO66" s="58">
        <f t="shared" si="311"/>
        <v>13.200000000000001</v>
      </c>
      <c r="CP66" s="58">
        <f t="shared" si="311"/>
        <v>0.38887200000000005</v>
      </c>
      <c r="CQ66" s="58">
        <f t="shared" si="311"/>
        <v>13.200000000000001</v>
      </c>
      <c r="CR66" s="58">
        <f t="shared" si="311"/>
        <v>0.38887200000000005</v>
      </c>
      <c r="CS66" s="58">
        <f t="shared" si="311"/>
        <v>13.200000000000001</v>
      </c>
      <c r="CT66" s="58">
        <f t="shared" si="311"/>
        <v>0.38887200000000005</v>
      </c>
      <c r="CU66" s="58">
        <f t="shared" si="311"/>
        <v>4.1719533905162649</v>
      </c>
      <c r="CV66" s="58">
        <f t="shared" si="311"/>
        <v>8.9011166855478233E-2</v>
      </c>
      <c r="CW66" s="58">
        <f t="shared" si="311"/>
        <v>13.200000000000001</v>
      </c>
      <c r="CX66" s="58">
        <f t="shared" si="311"/>
        <v>0.38887200000000005</v>
      </c>
      <c r="CY66" s="58">
        <f t="shared" si="311"/>
        <v>13.200000000000001</v>
      </c>
      <c r="CZ66" s="58">
        <f t="shared" si="311"/>
        <v>0.38887200000000005</v>
      </c>
      <c r="DA66" s="58">
        <f t="shared" si="311"/>
        <v>13.200000000000001</v>
      </c>
      <c r="DB66" s="58">
        <f t="shared" si="311"/>
        <v>0.38887200000000005</v>
      </c>
      <c r="DC66" s="58">
        <f t="shared" si="311"/>
        <v>13.200000000000001</v>
      </c>
      <c r="DD66" s="58">
        <f t="shared" si="311"/>
        <v>0.39468000000000003</v>
      </c>
      <c r="DE66" s="58">
        <f t="shared" si="311"/>
        <v>13.200000000000001</v>
      </c>
      <c r="DF66" s="58">
        <f t="shared" si="311"/>
        <v>0.38887200000000005</v>
      </c>
      <c r="DG66" s="58">
        <f t="shared" si="311"/>
        <v>13.200000000000001</v>
      </c>
      <c r="DH66" s="58">
        <f t="shared" si="311"/>
        <v>0.38887200000000005</v>
      </c>
      <c r="DI66" s="58">
        <f t="shared" si="311"/>
        <v>13.200000000000001</v>
      </c>
      <c r="DJ66" s="58">
        <f t="shared" si="311"/>
        <v>0.38887200000000005</v>
      </c>
      <c r="DK66" s="58">
        <f t="shared" si="311"/>
        <v>13.200000000000001</v>
      </c>
      <c r="DL66" s="58">
        <f t="shared" si="311"/>
        <v>0</v>
      </c>
      <c r="DM66" s="58">
        <f t="shared" si="311"/>
        <v>13.200000000000001</v>
      </c>
      <c r="DN66" s="58">
        <f t="shared" si="311"/>
        <v>0.38887200000000005</v>
      </c>
      <c r="DO66" s="58">
        <f t="shared" si="311"/>
        <v>13.200000000000001</v>
      </c>
      <c r="DP66" s="58">
        <f t="shared" si="311"/>
        <v>0.38887200000000005</v>
      </c>
      <c r="DQ66" s="58">
        <f t="shared" si="311"/>
        <v>13.200000000000001</v>
      </c>
      <c r="DR66" s="58">
        <f t="shared" si="311"/>
        <v>0.38887200000000005</v>
      </c>
      <c r="DS66" s="58">
        <f t="shared" si="311"/>
        <v>13.200000000000001</v>
      </c>
      <c r="DT66" s="58">
        <f t="shared" si="311"/>
        <v>0.38887200000000005</v>
      </c>
      <c r="DU66" s="58">
        <f t="shared" si="311"/>
        <v>4.2345282408156661</v>
      </c>
      <c r="DV66" s="58">
        <f t="shared" si="311"/>
        <v>8.9011166855478233E-2</v>
      </c>
      <c r="DW66" s="58">
        <f t="shared" si="311"/>
        <v>13.200000000000001</v>
      </c>
      <c r="DX66" s="58">
        <f t="shared" si="311"/>
        <v>0.38887200000000005</v>
      </c>
      <c r="DY66" s="58">
        <f t="shared" si="311"/>
        <v>13.200000000000001</v>
      </c>
      <c r="DZ66" s="58">
        <f t="shared" si="311"/>
        <v>0.38887200000000005</v>
      </c>
      <c r="EA66" s="58">
        <f t="shared" si="311"/>
        <v>13.200000000000001</v>
      </c>
      <c r="EB66" s="58">
        <f t="shared" si="311"/>
        <v>0.38887200000000005</v>
      </c>
      <c r="EC66" s="58">
        <f t="shared" ref="EC66:GN66" si="312">EC65</f>
        <v>13.200000000000001</v>
      </c>
      <c r="ED66" s="58">
        <f t="shared" si="312"/>
        <v>0.40062000000000003</v>
      </c>
      <c r="EE66" s="58">
        <f t="shared" si="312"/>
        <v>13.200000000000001</v>
      </c>
      <c r="EF66" s="58">
        <f t="shared" si="312"/>
        <v>0.38887200000000005</v>
      </c>
      <c r="EG66" s="58">
        <f t="shared" si="312"/>
        <v>13.200000000000001</v>
      </c>
      <c r="EH66" s="58">
        <f t="shared" si="312"/>
        <v>0.38887200000000005</v>
      </c>
      <c r="EI66" s="58">
        <f t="shared" si="312"/>
        <v>13.200000000000001</v>
      </c>
      <c r="EJ66" s="58">
        <f t="shared" si="312"/>
        <v>0.38887200000000005</v>
      </c>
      <c r="EK66" s="58">
        <f t="shared" si="312"/>
        <v>13.200000000000001</v>
      </c>
      <c r="EL66" s="58">
        <f t="shared" si="312"/>
        <v>0.38887200000000005</v>
      </c>
      <c r="EM66" s="58">
        <f t="shared" si="312"/>
        <v>13.200000000000001</v>
      </c>
      <c r="EN66" s="58">
        <f t="shared" si="312"/>
        <v>0.38887200000000005</v>
      </c>
      <c r="EO66" s="58">
        <f t="shared" si="312"/>
        <v>13.200000000000001</v>
      </c>
      <c r="EP66" s="58">
        <f t="shared" si="312"/>
        <v>0.38887200000000005</v>
      </c>
      <c r="EQ66" s="58">
        <f t="shared" si="312"/>
        <v>13.200000000000001</v>
      </c>
      <c r="ER66" s="58">
        <f t="shared" si="312"/>
        <v>0.38887200000000005</v>
      </c>
      <c r="ES66" s="58">
        <f t="shared" si="312"/>
        <v>13.200000000000001</v>
      </c>
      <c r="ET66" s="58">
        <f t="shared" si="312"/>
        <v>0.38887200000000005</v>
      </c>
      <c r="EU66" s="58">
        <f t="shared" si="312"/>
        <v>4.2980822139504777</v>
      </c>
      <c r="EV66" s="58">
        <f t="shared" si="312"/>
        <v>8.901116685547824E-3</v>
      </c>
      <c r="EW66" s="58">
        <f t="shared" si="312"/>
        <v>13.200000000000001</v>
      </c>
      <c r="EX66" s="58">
        <f t="shared" si="312"/>
        <v>0.38887200000000005</v>
      </c>
      <c r="EY66" s="58">
        <f t="shared" si="312"/>
        <v>13.200000000000001</v>
      </c>
      <c r="EZ66" s="58">
        <f t="shared" si="312"/>
        <v>0.38887200000000005</v>
      </c>
      <c r="FA66" s="58">
        <f t="shared" si="312"/>
        <v>13.200000000000001</v>
      </c>
      <c r="FB66" s="58">
        <f t="shared" si="312"/>
        <v>0.38887200000000005</v>
      </c>
      <c r="FC66" s="58">
        <f t="shared" si="312"/>
        <v>0</v>
      </c>
      <c r="FD66" s="58">
        <f t="shared" si="312"/>
        <v>0</v>
      </c>
      <c r="FE66" s="58">
        <f t="shared" si="312"/>
        <v>0</v>
      </c>
      <c r="FF66" s="58">
        <f t="shared" si="312"/>
        <v>0</v>
      </c>
      <c r="FG66" s="58">
        <f t="shared" si="312"/>
        <v>0</v>
      </c>
      <c r="FH66" s="58">
        <f t="shared" si="312"/>
        <v>0</v>
      </c>
      <c r="FI66" s="58">
        <f t="shared" si="312"/>
        <v>0</v>
      </c>
      <c r="FJ66" s="58">
        <f t="shared" si="312"/>
        <v>0</v>
      </c>
      <c r="FK66" s="58">
        <f t="shared" si="312"/>
        <v>0</v>
      </c>
      <c r="FL66" s="58">
        <f t="shared" si="312"/>
        <v>0</v>
      </c>
      <c r="FM66" s="58">
        <f t="shared" si="312"/>
        <v>0</v>
      </c>
      <c r="FN66" s="58">
        <f t="shared" si="312"/>
        <v>0</v>
      </c>
      <c r="FO66" s="58">
        <f t="shared" si="312"/>
        <v>0</v>
      </c>
      <c r="FP66" s="58">
        <f t="shared" si="312"/>
        <v>0</v>
      </c>
      <c r="FQ66" s="58">
        <f t="shared" si="312"/>
        <v>0</v>
      </c>
      <c r="FR66" s="58">
        <f t="shared" si="312"/>
        <v>0</v>
      </c>
      <c r="FS66" s="58">
        <f t="shared" si="312"/>
        <v>0</v>
      </c>
      <c r="FT66" s="58">
        <f t="shared" si="312"/>
        <v>0</v>
      </c>
      <c r="FU66" s="58">
        <f t="shared" si="312"/>
        <v>0</v>
      </c>
      <c r="FV66" s="58">
        <f t="shared" si="312"/>
        <v>0</v>
      </c>
      <c r="FW66" s="58">
        <f t="shared" si="312"/>
        <v>0</v>
      </c>
      <c r="FX66" s="58">
        <f t="shared" si="312"/>
        <v>0</v>
      </c>
      <c r="FY66" s="58">
        <f t="shared" si="312"/>
        <v>0</v>
      </c>
      <c r="FZ66" s="58">
        <f t="shared" si="312"/>
        <v>0</v>
      </c>
      <c r="GA66" s="58">
        <f t="shared" si="312"/>
        <v>0</v>
      </c>
      <c r="GB66" s="58">
        <f t="shared" si="312"/>
        <v>0</v>
      </c>
      <c r="GC66" s="58">
        <f t="shared" si="312"/>
        <v>0</v>
      </c>
      <c r="GD66" s="58">
        <f t="shared" si="312"/>
        <v>0</v>
      </c>
      <c r="GE66" s="58">
        <f t="shared" si="312"/>
        <v>0</v>
      </c>
      <c r="GF66" s="58">
        <f t="shared" si="312"/>
        <v>0</v>
      </c>
      <c r="GG66" s="58">
        <f t="shared" si="312"/>
        <v>0</v>
      </c>
      <c r="GH66" s="58">
        <f t="shared" si="312"/>
        <v>0</v>
      </c>
      <c r="GI66" s="58">
        <f t="shared" si="312"/>
        <v>0</v>
      </c>
      <c r="GJ66" s="58">
        <f t="shared" si="312"/>
        <v>0</v>
      </c>
      <c r="GK66" s="58">
        <f t="shared" si="312"/>
        <v>0</v>
      </c>
      <c r="GL66" s="58">
        <f t="shared" si="312"/>
        <v>0</v>
      </c>
      <c r="GM66" s="58">
        <f t="shared" si="312"/>
        <v>0</v>
      </c>
      <c r="GN66" s="58">
        <f t="shared" si="312"/>
        <v>0</v>
      </c>
      <c r="GO66" s="58">
        <f t="shared" ref="GO66:HM66" si="313">GO65</f>
        <v>0</v>
      </c>
      <c r="GP66" s="58">
        <f t="shared" si="313"/>
        <v>0</v>
      </c>
      <c r="GQ66" s="58">
        <f t="shared" si="313"/>
        <v>0</v>
      </c>
      <c r="GR66" s="58">
        <f t="shared" si="313"/>
        <v>0</v>
      </c>
      <c r="GS66" s="58">
        <f t="shared" si="313"/>
        <v>0</v>
      </c>
      <c r="GT66" s="58">
        <f t="shared" si="313"/>
        <v>0</v>
      </c>
      <c r="GU66" s="58">
        <f t="shared" si="313"/>
        <v>0</v>
      </c>
      <c r="GV66" s="58">
        <f t="shared" si="313"/>
        <v>0</v>
      </c>
      <c r="GW66" s="58">
        <f t="shared" si="313"/>
        <v>0</v>
      </c>
      <c r="GX66" s="58">
        <f t="shared" si="313"/>
        <v>0</v>
      </c>
      <c r="GY66" s="58">
        <f t="shared" si="313"/>
        <v>0</v>
      </c>
      <c r="GZ66" s="58">
        <f t="shared" si="313"/>
        <v>0</v>
      </c>
      <c r="HA66" s="58">
        <f t="shared" si="313"/>
        <v>0</v>
      </c>
      <c r="HB66" s="58">
        <f t="shared" si="313"/>
        <v>0</v>
      </c>
      <c r="HC66" s="58">
        <f t="shared" si="313"/>
        <v>0</v>
      </c>
      <c r="HD66" s="58">
        <f t="shared" si="313"/>
        <v>0</v>
      </c>
      <c r="HE66" s="58">
        <f t="shared" si="313"/>
        <v>0</v>
      </c>
      <c r="HF66" s="58">
        <f t="shared" si="313"/>
        <v>0</v>
      </c>
      <c r="HG66" s="58">
        <f t="shared" si="313"/>
        <v>0</v>
      </c>
      <c r="HH66" s="58">
        <f t="shared" si="313"/>
        <v>0</v>
      </c>
      <c r="HI66" s="58">
        <f t="shared" si="313"/>
        <v>0</v>
      </c>
      <c r="HJ66" s="58">
        <f t="shared" si="313"/>
        <v>0</v>
      </c>
      <c r="HK66" s="58">
        <f t="shared" si="313"/>
        <v>0</v>
      </c>
      <c r="HL66" s="58">
        <f t="shared" si="313"/>
        <v>0</v>
      </c>
      <c r="HM66" s="58">
        <f t="shared" si="313"/>
        <v>0</v>
      </c>
      <c r="HN66" s="58"/>
      <c r="HO66" s="8">
        <f t="shared" ref="HO66:HP66" si="314">SUM(HO65:HO65)</f>
        <v>488.39999999999969</v>
      </c>
      <c r="HP66" s="8">
        <f t="shared" si="314"/>
        <v>14.01694799999999</v>
      </c>
      <c r="HQ66" s="14"/>
    </row>
    <row r="67" spans="1:225">
      <c r="A67" s="21"/>
      <c r="B67" s="14" t="s">
        <v>32</v>
      </c>
      <c r="C67" s="14"/>
      <c r="D67" s="153">
        <f>D66</f>
        <v>0</v>
      </c>
      <c r="E67" s="153">
        <f>E66</f>
        <v>0</v>
      </c>
      <c r="F67" s="153">
        <f>F66</f>
        <v>0</v>
      </c>
      <c r="G67" s="153">
        <f t="shared" ref="G67:AF67" si="315">E67+G66</f>
        <v>0</v>
      </c>
      <c r="H67" s="153">
        <f t="shared" si="315"/>
        <v>0</v>
      </c>
      <c r="I67" s="153">
        <f t="shared" si="315"/>
        <v>0</v>
      </c>
      <c r="J67" s="153">
        <f t="shared" si="315"/>
        <v>0</v>
      </c>
      <c r="K67" s="153">
        <f t="shared" si="315"/>
        <v>0</v>
      </c>
      <c r="L67" s="153">
        <f t="shared" si="315"/>
        <v>0</v>
      </c>
      <c r="M67" s="153">
        <f t="shared" si="315"/>
        <v>0</v>
      </c>
      <c r="N67" s="153">
        <f t="shared" si="315"/>
        <v>0</v>
      </c>
      <c r="O67" s="153">
        <f t="shared" si="315"/>
        <v>0</v>
      </c>
      <c r="P67" s="153">
        <f t="shared" si="315"/>
        <v>0</v>
      </c>
      <c r="Q67" s="153">
        <f t="shared" si="315"/>
        <v>0</v>
      </c>
      <c r="R67" s="153">
        <f t="shared" si="315"/>
        <v>0</v>
      </c>
      <c r="S67" s="153">
        <f t="shared" si="315"/>
        <v>0</v>
      </c>
      <c r="T67" s="153">
        <f t="shared" si="315"/>
        <v>0</v>
      </c>
      <c r="U67" s="153">
        <f>U66</f>
        <v>0</v>
      </c>
      <c r="V67" s="153">
        <f>D67+V66</f>
        <v>0</v>
      </c>
      <c r="W67" s="153">
        <f>S67+W66</f>
        <v>0</v>
      </c>
      <c r="X67" s="153">
        <f>T67+X66</f>
        <v>0</v>
      </c>
      <c r="Y67" s="153">
        <f t="shared" si="315"/>
        <v>0</v>
      </c>
      <c r="Z67" s="153">
        <f t="shared" si="315"/>
        <v>0</v>
      </c>
      <c r="AA67" s="153">
        <f t="shared" si="315"/>
        <v>0</v>
      </c>
      <c r="AB67" s="153">
        <f t="shared" si="315"/>
        <v>0</v>
      </c>
      <c r="AC67" s="153">
        <f t="shared" si="315"/>
        <v>0</v>
      </c>
      <c r="AD67" s="153">
        <f t="shared" si="315"/>
        <v>0</v>
      </c>
      <c r="AE67" s="153">
        <f t="shared" si="315"/>
        <v>0</v>
      </c>
      <c r="AF67" s="153">
        <f t="shared" si="315"/>
        <v>0</v>
      </c>
      <c r="AG67" s="14">
        <f t="shared" ref="AG67:BN67" si="316">AE67+AG66</f>
        <v>0</v>
      </c>
      <c r="AH67" s="152">
        <f t="shared" si="316"/>
        <v>0</v>
      </c>
      <c r="AI67" s="18">
        <f t="shared" si="316"/>
        <v>0</v>
      </c>
      <c r="AJ67" s="14">
        <f t="shared" si="316"/>
        <v>0</v>
      </c>
      <c r="AK67" s="14">
        <f t="shared" si="316"/>
        <v>0</v>
      </c>
      <c r="AL67" s="14">
        <f t="shared" si="316"/>
        <v>0</v>
      </c>
      <c r="AM67" s="14">
        <f t="shared" si="316"/>
        <v>0</v>
      </c>
      <c r="AN67" s="14">
        <f t="shared" si="316"/>
        <v>0</v>
      </c>
      <c r="AO67" s="14">
        <f t="shared" si="316"/>
        <v>0</v>
      </c>
      <c r="AP67" s="14">
        <f t="shared" si="316"/>
        <v>0</v>
      </c>
      <c r="AQ67" s="14">
        <f t="shared" si="316"/>
        <v>0</v>
      </c>
      <c r="AR67" s="14">
        <f t="shared" si="316"/>
        <v>0</v>
      </c>
      <c r="AS67" s="14">
        <f t="shared" si="316"/>
        <v>0</v>
      </c>
      <c r="AT67" s="14">
        <f t="shared" si="316"/>
        <v>0</v>
      </c>
      <c r="AU67" s="159">
        <f>U67+AU66</f>
        <v>0</v>
      </c>
      <c r="AV67" s="153">
        <f>V67+AV66</f>
        <v>0</v>
      </c>
      <c r="AW67" s="14">
        <f>AS67+AW66</f>
        <v>0</v>
      </c>
      <c r="AX67" s="14">
        <f>AT67+AX66</f>
        <v>0</v>
      </c>
      <c r="AY67" s="14">
        <f t="shared" si="316"/>
        <v>0</v>
      </c>
      <c r="AZ67" s="14">
        <f t="shared" si="316"/>
        <v>0</v>
      </c>
      <c r="BA67" s="14">
        <f t="shared" si="316"/>
        <v>0</v>
      </c>
      <c r="BB67" s="14">
        <f t="shared" si="316"/>
        <v>0</v>
      </c>
      <c r="BC67" s="14">
        <f t="shared" si="316"/>
        <v>0</v>
      </c>
      <c r="BD67" s="14">
        <f t="shared" si="316"/>
        <v>0</v>
      </c>
      <c r="BE67" s="14">
        <f t="shared" si="316"/>
        <v>0</v>
      </c>
      <c r="BF67" s="14">
        <f t="shared" si="316"/>
        <v>0</v>
      </c>
      <c r="BG67" s="14">
        <f t="shared" si="316"/>
        <v>0</v>
      </c>
      <c r="BH67" s="14">
        <f t="shared" si="316"/>
        <v>0</v>
      </c>
      <c r="BI67" s="18">
        <f t="shared" si="316"/>
        <v>0</v>
      </c>
      <c r="BJ67" s="14">
        <f t="shared" si="316"/>
        <v>0</v>
      </c>
      <c r="BK67" s="14">
        <f t="shared" si="316"/>
        <v>0</v>
      </c>
      <c r="BL67" s="14">
        <f t="shared" si="316"/>
        <v>0</v>
      </c>
      <c r="BM67" s="14">
        <f t="shared" si="316"/>
        <v>0</v>
      </c>
      <c r="BN67" s="14">
        <f t="shared" si="316"/>
        <v>0</v>
      </c>
      <c r="BO67" s="14">
        <f t="shared" ref="BO67:CT67" si="317">BM67+BO66</f>
        <v>0</v>
      </c>
      <c r="BP67" s="14">
        <f t="shared" si="317"/>
        <v>0</v>
      </c>
      <c r="BQ67" s="14">
        <f t="shared" si="317"/>
        <v>0</v>
      </c>
      <c r="BR67" s="14">
        <f t="shared" si="317"/>
        <v>0</v>
      </c>
      <c r="BS67" s="14">
        <f t="shared" si="317"/>
        <v>0</v>
      </c>
      <c r="BT67" s="14">
        <f t="shared" si="317"/>
        <v>0</v>
      </c>
      <c r="BU67" s="159">
        <f>AU67+BU66</f>
        <v>0</v>
      </c>
      <c r="BV67" s="153">
        <f>AV67+BV66</f>
        <v>8.9011166855478233E-2</v>
      </c>
      <c r="BW67" s="14">
        <f>BS67+BW66</f>
        <v>0</v>
      </c>
      <c r="BX67" s="14">
        <f>BT67+BX66</f>
        <v>0</v>
      </c>
      <c r="BY67" s="14">
        <f t="shared" si="317"/>
        <v>0</v>
      </c>
      <c r="BZ67" s="14">
        <f t="shared" si="317"/>
        <v>0</v>
      </c>
      <c r="CA67" s="14">
        <f t="shared" si="317"/>
        <v>13.200000000000001</v>
      </c>
      <c r="CB67" s="14">
        <f t="shared" si="317"/>
        <v>0.38887200000000005</v>
      </c>
      <c r="CC67" s="14">
        <f t="shared" si="317"/>
        <v>26.400000000000002</v>
      </c>
      <c r="CD67" s="14">
        <f t="shared" si="317"/>
        <v>0.7777440000000001</v>
      </c>
      <c r="CE67" s="14">
        <f t="shared" si="317"/>
        <v>39.6</v>
      </c>
      <c r="CF67" s="14">
        <f t="shared" si="317"/>
        <v>1.1666160000000001</v>
      </c>
      <c r="CG67" s="14">
        <f t="shared" si="317"/>
        <v>52.800000000000004</v>
      </c>
      <c r="CH67" s="14">
        <f t="shared" si="317"/>
        <v>1.5554880000000002</v>
      </c>
      <c r="CI67" s="14">
        <f t="shared" si="317"/>
        <v>66</v>
      </c>
      <c r="CJ67" s="14">
        <f t="shared" si="317"/>
        <v>1.9443600000000003</v>
      </c>
      <c r="CK67" s="14">
        <f t="shared" si="317"/>
        <v>79.2</v>
      </c>
      <c r="CL67" s="14">
        <f t="shared" si="317"/>
        <v>2.3332320000000002</v>
      </c>
      <c r="CM67" s="14">
        <f t="shared" si="317"/>
        <v>92.4</v>
      </c>
      <c r="CN67" s="14">
        <f t="shared" si="317"/>
        <v>2.7221040000000003</v>
      </c>
      <c r="CO67" s="14">
        <f t="shared" si="317"/>
        <v>105.60000000000001</v>
      </c>
      <c r="CP67" s="14">
        <f t="shared" si="317"/>
        <v>3.1109760000000004</v>
      </c>
      <c r="CQ67" s="14">
        <f t="shared" si="317"/>
        <v>118.80000000000001</v>
      </c>
      <c r="CR67" s="14">
        <f t="shared" si="317"/>
        <v>3.4998480000000005</v>
      </c>
      <c r="CS67" s="14">
        <f t="shared" si="317"/>
        <v>132</v>
      </c>
      <c r="CT67" s="14">
        <f t="shared" si="317"/>
        <v>3.8887200000000006</v>
      </c>
      <c r="CU67" s="159">
        <f>BU67+CU66</f>
        <v>4.1719533905162649</v>
      </c>
      <c r="CV67" s="153">
        <f>BV67+CV66</f>
        <v>0.17802233371095647</v>
      </c>
      <c r="CW67" s="14"/>
      <c r="CX67" s="14">
        <f>CT67+CX66</f>
        <v>4.2775920000000003</v>
      </c>
      <c r="CY67" s="14">
        <f t="shared" ref="CY67:EF67" si="318">CW67+CY66</f>
        <v>13.200000000000001</v>
      </c>
      <c r="CZ67" s="152">
        <f t="shared" si="318"/>
        <v>4.6664640000000004</v>
      </c>
      <c r="DA67" s="18">
        <f t="shared" si="318"/>
        <v>26.400000000000002</v>
      </c>
      <c r="DB67" s="14">
        <f t="shared" si="318"/>
        <v>5.0553360000000005</v>
      </c>
      <c r="DC67" s="14">
        <f t="shared" si="318"/>
        <v>39.6</v>
      </c>
      <c r="DD67" s="14">
        <f t="shared" si="318"/>
        <v>5.4500160000000006</v>
      </c>
      <c r="DE67" s="14">
        <f t="shared" si="318"/>
        <v>52.800000000000004</v>
      </c>
      <c r="DF67" s="14">
        <f t="shared" si="318"/>
        <v>5.8388880000000007</v>
      </c>
      <c r="DG67" s="14">
        <f t="shared" si="318"/>
        <v>66</v>
      </c>
      <c r="DH67" s="14">
        <f t="shared" si="318"/>
        <v>6.2277600000000009</v>
      </c>
      <c r="DI67" s="14">
        <f t="shared" si="318"/>
        <v>79.2</v>
      </c>
      <c r="DJ67" s="14">
        <f t="shared" si="318"/>
        <v>6.616632000000001</v>
      </c>
      <c r="DK67" s="14">
        <f t="shared" si="318"/>
        <v>92.4</v>
      </c>
      <c r="DL67" s="14">
        <f t="shared" si="318"/>
        <v>6.616632000000001</v>
      </c>
      <c r="DM67" s="14">
        <f t="shared" si="318"/>
        <v>105.60000000000001</v>
      </c>
      <c r="DN67" s="14">
        <f t="shared" si="318"/>
        <v>7.0055040000000011</v>
      </c>
      <c r="DO67" s="14">
        <f t="shared" si="318"/>
        <v>118.80000000000001</v>
      </c>
      <c r="DP67" s="14">
        <f t="shared" si="318"/>
        <v>7.3943760000000012</v>
      </c>
      <c r="DQ67" s="14">
        <f t="shared" si="318"/>
        <v>132</v>
      </c>
      <c r="DR67" s="14">
        <f t="shared" si="318"/>
        <v>7.7832480000000013</v>
      </c>
      <c r="DS67" s="14">
        <f t="shared" si="318"/>
        <v>145.19999999999999</v>
      </c>
      <c r="DT67" s="14">
        <f t="shared" si="318"/>
        <v>8.1721200000000014</v>
      </c>
      <c r="DU67" s="159">
        <f>CU67+DU66</f>
        <v>8.4064816313319319</v>
      </c>
      <c r="DV67" s="153">
        <f>CV67+DV66</f>
        <v>0.26703350056643471</v>
      </c>
      <c r="DW67" s="14">
        <f>DS67+DW66</f>
        <v>158.39999999999998</v>
      </c>
      <c r="DX67" s="14">
        <f>DT67+DX66</f>
        <v>8.5609920000000006</v>
      </c>
      <c r="DY67" s="14">
        <f t="shared" si="318"/>
        <v>171.59999999999997</v>
      </c>
      <c r="DZ67" s="14">
        <f t="shared" si="318"/>
        <v>8.9498639999999998</v>
      </c>
      <c r="EA67" s="14">
        <f t="shared" si="318"/>
        <v>184.79999999999995</v>
      </c>
      <c r="EB67" s="14">
        <f t="shared" si="318"/>
        <v>9.338735999999999</v>
      </c>
      <c r="EC67" s="14">
        <f t="shared" si="318"/>
        <v>197.99999999999994</v>
      </c>
      <c r="ED67" s="14">
        <f t="shared" si="318"/>
        <v>9.739355999999999</v>
      </c>
      <c r="EE67" s="14">
        <f t="shared" si="318"/>
        <v>211.19999999999993</v>
      </c>
      <c r="EF67" s="14">
        <f t="shared" si="318"/>
        <v>10.128227999999998</v>
      </c>
      <c r="EG67" s="14">
        <f t="shared" ref="EG67:FN67" si="319">EE67+EG66</f>
        <v>224.39999999999992</v>
      </c>
      <c r="EH67" s="14">
        <f t="shared" si="319"/>
        <v>10.517099999999997</v>
      </c>
      <c r="EI67" s="14">
        <f t="shared" si="319"/>
        <v>237.59999999999991</v>
      </c>
      <c r="EJ67" s="14">
        <f t="shared" si="319"/>
        <v>10.905971999999997</v>
      </c>
      <c r="EK67" s="14">
        <f t="shared" si="319"/>
        <v>250.7999999999999</v>
      </c>
      <c r="EL67" s="14">
        <f t="shared" si="319"/>
        <v>11.294843999999996</v>
      </c>
      <c r="EM67" s="14">
        <f t="shared" si="319"/>
        <v>263.99999999999989</v>
      </c>
      <c r="EN67" s="14">
        <f t="shared" si="319"/>
        <v>11.683715999999995</v>
      </c>
      <c r="EO67" s="14">
        <f t="shared" si="319"/>
        <v>277.19999999999987</v>
      </c>
      <c r="EP67" s="14">
        <f t="shared" si="319"/>
        <v>12.072587999999994</v>
      </c>
      <c r="EQ67" s="14">
        <f t="shared" si="319"/>
        <v>290.39999999999986</v>
      </c>
      <c r="ER67" s="14">
        <f t="shared" si="319"/>
        <v>12.461459999999994</v>
      </c>
      <c r="ES67" s="14">
        <f t="shared" si="319"/>
        <v>303.59999999999985</v>
      </c>
      <c r="ET67" s="14">
        <f t="shared" si="319"/>
        <v>12.850331999999993</v>
      </c>
      <c r="EU67" s="159">
        <f>DU67+EU66</f>
        <v>12.70456384528241</v>
      </c>
      <c r="EV67" s="153">
        <f>DV67+EV66</f>
        <v>0.27593461725198254</v>
      </c>
      <c r="EW67" s="14">
        <f>ES67+EW66</f>
        <v>316.79999999999984</v>
      </c>
      <c r="EX67" s="14">
        <f>ET67+EX66</f>
        <v>13.239203999999992</v>
      </c>
      <c r="EY67" s="14">
        <f t="shared" si="319"/>
        <v>329.99999999999983</v>
      </c>
      <c r="EZ67" s="14">
        <f t="shared" si="319"/>
        <v>13.628075999999991</v>
      </c>
      <c r="FA67" s="14">
        <f t="shared" si="319"/>
        <v>343.19999999999982</v>
      </c>
      <c r="FB67" s="14">
        <f t="shared" si="319"/>
        <v>14.01694799999999</v>
      </c>
      <c r="FC67" s="14">
        <f t="shared" si="319"/>
        <v>343.19999999999982</v>
      </c>
      <c r="FD67" s="14">
        <f t="shared" si="319"/>
        <v>14.01694799999999</v>
      </c>
      <c r="FE67" s="14">
        <f t="shared" si="319"/>
        <v>343.19999999999982</v>
      </c>
      <c r="FF67" s="14">
        <f t="shared" si="319"/>
        <v>14.01694799999999</v>
      </c>
      <c r="FG67" s="14">
        <f t="shared" si="319"/>
        <v>343.19999999999982</v>
      </c>
      <c r="FH67" s="14">
        <f t="shared" si="319"/>
        <v>14.01694799999999</v>
      </c>
      <c r="FI67" s="14">
        <f t="shared" si="319"/>
        <v>343.19999999999982</v>
      </c>
      <c r="FJ67" s="14">
        <f t="shared" si="319"/>
        <v>14.01694799999999</v>
      </c>
      <c r="FK67" s="14">
        <f t="shared" si="319"/>
        <v>343.19999999999982</v>
      </c>
      <c r="FL67" s="14">
        <f t="shared" si="319"/>
        <v>14.01694799999999</v>
      </c>
      <c r="FM67" s="14">
        <f t="shared" si="319"/>
        <v>343.19999999999982</v>
      </c>
      <c r="FN67" s="14">
        <f t="shared" si="319"/>
        <v>14.01694799999999</v>
      </c>
      <c r="FO67" s="14">
        <f t="shared" ref="FO67:GT67" si="320">FM67+FO66</f>
        <v>343.19999999999982</v>
      </c>
      <c r="FP67" s="14">
        <f t="shared" si="320"/>
        <v>14.01694799999999</v>
      </c>
      <c r="FQ67" s="14">
        <f t="shared" si="320"/>
        <v>343.19999999999982</v>
      </c>
      <c r="FR67" s="14">
        <f t="shared" si="320"/>
        <v>14.01694799999999</v>
      </c>
      <c r="FS67" s="14">
        <f t="shared" si="320"/>
        <v>343.19999999999982</v>
      </c>
      <c r="FT67" s="14">
        <f t="shared" si="320"/>
        <v>14.01694799999999</v>
      </c>
      <c r="FU67" s="159">
        <f>EU67+FU66</f>
        <v>12.70456384528241</v>
      </c>
      <c r="FV67" s="153">
        <f>EV67+FV66</f>
        <v>0.27593461725198254</v>
      </c>
      <c r="FW67" s="14">
        <f>FS67+FW66</f>
        <v>343.19999999999982</v>
      </c>
      <c r="FX67" s="14">
        <f>FT67+FX66</f>
        <v>14.01694799999999</v>
      </c>
      <c r="FY67" s="14">
        <f t="shared" si="320"/>
        <v>343.19999999999982</v>
      </c>
      <c r="FZ67" s="14">
        <f t="shared" si="320"/>
        <v>14.01694799999999</v>
      </c>
      <c r="GA67" s="14">
        <f t="shared" si="320"/>
        <v>343.19999999999982</v>
      </c>
      <c r="GB67" s="152">
        <f t="shared" si="320"/>
        <v>14.01694799999999</v>
      </c>
      <c r="GC67" s="18">
        <f t="shared" si="320"/>
        <v>343.19999999999982</v>
      </c>
      <c r="GD67" s="14">
        <f t="shared" si="320"/>
        <v>14.01694799999999</v>
      </c>
      <c r="GE67" s="14">
        <f t="shared" si="320"/>
        <v>343.19999999999982</v>
      </c>
      <c r="GF67" s="14">
        <f t="shared" si="320"/>
        <v>14.01694799999999</v>
      </c>
      <c r="GG67" s="14">
        <f t="shared" si="320"/>
        <v>343.19999999999982</v>
      </c>
      <c r="GH67" s="14">
        <f t="shared" si="320"/>
        <v>14.01694799999999</v>
      </c>
      <c r="GI67" s="14">
        <f t="shared" si="320"/>
        <v>343.19999999999982</v>
      </c>
      <c r="GJ67" s="14">
        <f t="shared" si="320"/>
        <v>14.01694799999999</v>
      </c>
      <c r="GK67" s="14">
        <f t="shared" si="320"/>
        <v>343.19999999999982</v>
      </c>
      <c r="GL67" s="14">
        <f t="shared" si="320"/>
        <v>14.01694799999999</v>
      </c>
      <c r="GM67" s="14">
        <f t="shared" si="320"/>
        <v>343.19999999999982</v>
      </c>
      <c r="GN67" s="14">
        <f t="shared" si="320"/>
        <v>14.01694799999999</v>
      </c>
      <c r="GO67" s="14">
        <f t="shared" si="320"/>
        <v>343.19999999999982</v>
      </c>
      <c r="GP67" s="14">
        <f t="shared" si="320"/>
        <v>14.01694799999999</v>
      </c>
      <c r="GQ67" s="14">
        <f t="shared" si="320"/>
        <v>343.19999999999982</v>
      </c>
      <c r="GR67" s="14">
        <f t="shared" si="320"/>
        <v>14.01694799999999</v>
      </c>
      <c r="GS67" s="14">
        <f t="shared" si="320"/>
        <v>343.19999999999982</v>
      </c>
      <c r="GT67" s="14">
        <f t="shared" si="320"/>
        <v>14.01694799999999</v>
      </c>
      <c r="GU67" s="159">
        <f>FU67+GU66</f>
        <v>12.70456384528241</v>
      </c>
      <c r="GV67" s="153">
        <f>FV67+GV66</f>
        <v>0.27593461725198254</v>
      </c>
      <c r="GW67" s="14">
        <f>GS67+GW66</f>
        <v>343.19999999999982</v>
      </c>
      <c r="GX67" s="14">
        <f>GT67+GX66</f>
        <v>14.01694799999999</v>
      </c>
      <c r="GY67" s="14">
        <f t="shared" ref="GY67:HL67" si="321">GW67+GY66</f>
        <v>343.19999999999982</v>
      </c>
      <c r="GZ67" s="14">
        <f t="shared" si="321"/>
        <v>14.01694799999999</v>
      </c>
      <c r="HA67" s="14">
        <f t="shared" si="321"/>
        <v>343.19999999999982</v>
      </c>
      <c r="HB67" s="14">
        <f t="shared" si="321"/>
        <v>14.01694799999999</v>
      </c>
      <c r="HC67" s="14">
        <f t="shared" si="321"/>
        <v>343.19999999999982</v>
      </c>
      <c r="HD67" s="14">
        <f t="shared" si="321"/>
        <v>14.01694799999999</v>
      </c>
      <c r="HE67" s="14">
        <f t="shared" si="321"/>
        <v>343.19999999999982</v>
      </c>
      <c r="HF67" s="14">
        <f t="shared" si="321"/>
        <v>14.01694799999999</v>
      </c>
      <c r="HG67" s="14">
        <f t="shared" si="321"/>
        <v>343.19999999999982</v>
      </c>
      <c r="HH67" s="14">
        <f t="shared" si="321"/>
        <v>14.01694799999999</v>
      </c>
      <c r="HI67" s="14">
        <f t="shared" si="321"/>
        <v>343.19999999999982</v>
      </c>
      <c r="HJ67" s="14">
        <f t="shared" si="321"/>
        <v>14.01694799999999</v>
      </c>
      <c r="HK67" s="14">
        <f t="shared" si="321"/>
        <v>343.19999999999982</v>
      </c>
      <c r="HL67" s="14">
        <f t="shared" si="321"/>
        <v>14.01694799999999</v>
      </c>
      <c r="HM67" s="159">
        <f>GU67+HM66</f>
        <v>12.70456384528241</v>
      </c>
      <c r="HN67" s="51"/>
      <c r="HO67" s="8">
        <f>HK67</f>
        <v>343.19999999999982</v>
      </c>
      <c r="HP67" s="8">
        <f>HL67</f>
        <v>14.01694799999999</v>
      </c>
      <c r="HQ67" s="14"/>
    </row>
    <row r="68" spans="1:225" s="5" customFormat="1">
      <c r="AH68" s="76"/>
      <c r="BH68" s="70"/>
      <c r="CZ68" s="76"/>
      <c r="GB68" s="76"/>
    </row>
    <row r="69" spans="1:225" s="5" customFormat="1">
      <c r="D69" s="5">
        <v>0</v>
      </c>
      <c r="AH69" s="76"/>
      <c r="AU69" s="5">
        <f>AU66/2+BU66+CU66+DU66/2</f>
        <v>6.2892175109240984</v>
      </c>
      <c r="BH69" s="70"/>
      <c r="CV69" s="5">
        <f>DU66/2+EU66+FU66+GU66</f>
        <v>6.4153463343583113</v>
      </c>
      <c r="CZ69" s="76"/>
      <c r="FU69" s="5">
        <v>0</v>
      </c>
      <c r="GB69" s="76"/>
    </row>
    <row r="70" spans="1:225" s="5" customFormat="1">
      <c r="AH70" s="76"/>
      <c r="BH70" s="70"/>
      <c r="CZ70" s="76"/>
      <c r="GB70" s="76"/>
    </row>
    <row r="71" spans="1:225" s="5" customFormat="1">
      <c r="AH71" s="76"/>
      <c r="BH71" s="70"/>
      <c r="CZ71" s="76"/>
      <c r="GB71" s="76"/>
    </row>
    <row r="72" spans="1:225" s="5" customFormat="1" ht="30">
      <c r="B72" s="47" t="s">
        <v>130</v>
      </c>
      <c r="C72" s="47"/>
      <c r="D72" s="50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129"/>
      <c r="AF72" s="129"/>
      <c r="AG72" s="129"/>
      <c r="AH72" s="76"/>
      <c r="AV72" s="50"/>
      <c r="BH72" s="70"/>
      <c r="BV72" s="50"/>
      <c r="CV72" s="50"/>
      <c r="CZ72" s="76"/>
      <c r="DV72" s="50"/>
      <c r="EV72" s="50"/>
      <c r="FV72" s="50"/>
      <c r="GB72" s="76"/>
      <c r="GV72" s="50"/>
      <c r="HN72" s="50"/>
    </row>
    <row r="73" spans="1:225" s="5" customFormat="1">
      <c r="B73" s="46"/>
      <c r="C73" s="46"/>
      <c r="D73" s="50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H73" s="76"/>
      <c r="AV73" s="50"/>
      <c r="BH73" s="70"/>
      <c r="BV73" s="50"/>
      <c r="CV73" s="50"/>
      <c r="CZ73" s="76"/>
      <c r="DV73" s="50"/>
      <c r="EV73" s="50"/>
      <c r="FV73" s="50"/>
      <c r="GB73" s="76"/>
      <c r="GV73" s="50"/>
      <c r="HN73" s="50"/>
    </row>
    <row r="74" spans="1:225" s="5" customFormat="1" ht="45">
      <c r="B74" s="160"/>
      <c r="C74" s="160"/>
      <c r="D74" s="161">
        <v>2016</v>
      </c>
      <c r="E74" s="231">
        <v>42491</v>
      </c>
      <c r="F74" s="232"/>
      <c r="G74" s="231">
        <v>42522</v>
      </c>
      <c r="H74" s="232"/>
      <c r="I74" s="231">
        <v>42552</v>
      </c>
      <c r="J74" s="232"/>
      <c r="K74" s="231">
        <v>42583</v>
      </c>
      <c r="L74" s="232"/>
      <c r="M74" s="231">
        <v>42614</v>
      </c>
      <c r="N74" s="232"/>
      <c r="O74" s="231">
        <v>42644</v>
      </c>
      <c r="P74" s="232"/>
      <c r="Q74" s="231">
        <v>42675</v>
      </c>
      <c r="R74" s="232"/>
      <c r="S74" s="231">
        <v>42705</v>
      </c>
      <c r="T74" s="232"/>
      <c r="U74" s="162"/>
      <c r="V74" s="161">
        <v>2017</v>
      </c>
      <c r="W74" s="231">
        <v>42736</v>
      </c>
      <c r="X74" s="232"/>
      <c r="Y74" s="231">
        <v>42767</v>
      </c>
      <c r="Z74" s="232"/>
      <c r="AA74" s="231">
        <v>42795</v>
      </c>
      <c r="AB74" s="232"/>
      <c r="AC74" s="231">
        <v>42826</v>
      </c>
      <c r="AD74" s="232"/>
      <c r="AE74" s="231">
        <v>42856</v>
      </c>
      <c r="AF74" s="232"/>
      <c r="AG74" s="231">
        <v>42887</v>
      </c>
      <c r="AH74" s="232"/>
      <c r="AI74" s="231">
        <v>42917</v>
      </c>
      <c r="AJ74" s="232"/>
      <c r="AK74" s="231">
        <v>42948</v>
      </c>
      <c r="AL74" s="232"/>
      <c r="AM74" s="231">
        <v>42979</v>
      </c>
      <c r="AN74" s="232"/>
      <c r="AO74" s="231">
        <v>43009</v>
      </c>
      <c r="AP74" s="232"/>
      <c r="AQ74" s="231">
        <v>43040</v>
      </c>
      <c r="AR74" s="232"/>
      <c r="AS74" s="231">
        <v>43070</v>
      </c>
      <c r="AT74" s="232"/>
      <c r="AU74" s="162"/>
      <c r="AV74" s="161">
        <v>2018</v>
      </c>
      <c r="AW74" s="231">
        <v>43101</v>
      </c>
      <c r="AX74" s="232"/>
      <c r="AY74" s="231">
        <v>43132</v>
      </c>
      <c r="AZ74" s="232"/>
      <c r="BA74" s="231">
        <v>43160</v>
      </c>
      <c r="BB74" s="232"/>
      <c r="BC74" s="231">
        <v>43191</v>
      </c>
      <c r="BD74" s="232"/>
      <c r="BE74" s="231">
        <v>43221</v>
      </c>
      <c r="BF74" s="232"/>
      <c r="BG74" s="231">
        <v>43252</v>
      </c>
      <c r="BH74" s="232"/>
      <c r="BI74" s="231">
        <v>43282</v>
      </c>
      <c r="BJ74" s="232"/>
      <c r="BK74" s="231">
        <v>43313</v>
      </c>
      <c r="BL74" s="232"/>
      <c r="BM74" s="231">
        <v>43344</v>
      </c>
      <c r="BN74" s="232"/>
      <c r="BO74" s="231">
        <v>43374</v>
      </c>
      <c r="BP74" s="232"/>
      <c r="BQ74" s="231">
        <v>43405</v>
      </c>
      <c r="BR74" s="232"/>
      <c r="BS74" s="231">
        <v>43435</v>
      </c>
      <c r="BT74" s="232"/>
      <c r="BU74" s="162"/>
      <c r="BV74" s="161">
        <v>2019</v>
      </c>
      <c r="BW74" s="231">
        <v>43466</v>
      </c>
      <c r="BX74" s="232"/>
      <c r="BY74" s="231">
        <v>43497</v>
      </c>
      <c r="BZ74" s="232"/>
      <c r="CA74" s="231">
        <v>43525</v>
      </c>
      <c r="CB74" s="232"/>
      <c r="CC74" s="231">
        <v>43556</v>
      </c>
      <c r="CD74" s="232"/>
      <c r="CE74" s="231">
        <v>43586</v>
      </c>
      <c r="CF74" s="232"/>
      <c r="CG74" s="231">
        <v>43617</v>
      </c>
      <c r="CH74" s="232"/>
      <c r="CI74" s="231">
        <v>43647</v>
      </c>
      <c r="CJ74" s="232"/>
      <c r="CK74" s="231">
        <v>43678</v>
      </c>
      <c r="CL74" s="232"/>
      <c r="CM74" s="231">
        <v>43709</v>
      </c>
      <c r="CN74" s="232"/>
      <c r="CO74" s="231">
        <v>43739</v>
      </c>
      <c r="CP74" s="232"/>
      <c r="CQ74" s="231">
        <v>43770</v>
      </c>
      <c r="CR74" s="232"/>
      <c r="CS74" s="231">
        <v>43800</v>
      </c>
      <c r="CT74" s="232"/>
      <c r="CU74" s="162"/>
      <c r="CV74" s="161">
        <v>2020</v>
      </c>
      <c r="CW74" s="231">
        <v>43831</v>
      </c>
      <c r="CX74" s="232"/>
      <c r="CY74" s="231">
        <v>43862</v>
      </c>
      <c r="CZ74" s="232"/>
      <c r="DA74" s="231">
        <v>43891</v>
      </c>
      <c r="DB74" s="232"/>
      <c r="DC74" s="231">
        <v>43922</v>
      </c>
      <c r="DD74" s="232"/>
      <c r="DE74" s="231">
        <v>43952</v>
      </c>
      <c r="DF74" s="232"/>
      <c r="DG74" s="231">
        <v>43983</v>
      </c>
      <c r="DH74" s="232"/>
      <c r="DI74" s="231">
        <v>44013</v>
      </c>
      <c r="DJ74" s="232"/>
      <c r="DK74" s="231">
        <v>44044</v>
      </c>
      <c r="DL74" s="232"/>
      <c r="DM74" s="231">
        <v>44075</v>
      </c>
      <c r="DN74" s="232"/>
      <c r="DO74" s="231">
        <v>44105</v>
      </c>
      <c r="DP74" s="232"/>
      <c r="DQ74" s="231">
        <v>44136</v>
      </c>
      <c r="DR74" s="232"/>
      <c r="DS74" s="231">
        <v>44166</v>
      </c>
      <c r="DT74" s="232"/>
      <c r="DU74" s="162"/>
      <c r="DV74" s="161">
        <v>2021</v>
      </c>
      <c r="DW74" s="231">
        <v>44197</v>
      </c>
      <c r="DX74" s="232"/>
      <c r="DY74" s="231">
        <v>44228</v>
      </c>
      <c r="DZ74" s="232"/>
      <c r="EA74" s="231">
        <v>44256</v>
      </c>
      <c r="EB74" s="232"/>
      <c r="EC74" s="231">
        <v>44287</v>
      </c>
      <c r="ED74" s="232"/>
      <c r="EE74" s="231">
        <v>44317</v>
      </c>
      <c r="EF74" s="232"/>
      <c r="EG74" s="231">
        <v>44348</v>
      </c>
      <c r="EH74" s="232"/>
      <c r="EI74" s="231">
        <v>44378</v>
      </c>
      <c r="EJ74" s="232"/>
      <c r="EK74" s="231">
        <v>44409</v>
      </c>
      <c r="EL74" s="232"/>
      <c r="EM74" s="231">
        <v>44440</v>
      </c>
      <c r="EN74" s="232"/>
      <c r="EO74" s="231">
        <v>44470</v>
      </c>
      <c r="EP74" s="232"/>
      <c r="EQ74" s="231">
        <v>44501</v>
      </c>
      <c r="ER74" s="232"/>
      <c r="ES74" s="231">
        <v>44531</v>
      </c>
      <c r="ET74" s="232"/>
      <c r="EU74" s="162"/>
      <c r="EV74" s="161">
        <v>2022</v>
      </c>
      <c r="EW74" s="231">
        <v>44562</v>
      </c>
      <c r="EX74" s="232"/>
      <c r="EY74" s="231">
        <v>44593</v>
      </c>
      <c r="EZ74" s="232"/>
      <c r="FA74" s="231">
        <v>44621</v>
      </c>
      <c r="FB74" s="232"/>
      <c r="FC74" s="231">
        <v>44652</v>
      </c>
      <c r="FD74" s="232"/>
      <c r="FE74" s="231">
        <v>44682</v>
      </c>
      <c r="FF74" s="232"/>
      <c r="FG74" s="231">
        <v>44713</v>
      </c>
      <c r="FH74" s="232"/>
      <c r="FI74" s="231">
        <v>44743</v>
      </c>
      <c r="FJ74" s="232"/>
      <c r="FK74" s="231">
        <v>44774</v>
      </c>
      <c r="FL74" s="232"/>
      <c r="FM74" s="231">
        <v>44805</v>
      </c>
      <c r="FN74" s="232"/>
      <c r="FO74" s="231">
        <v>44835</v>
      </c>
      <c r="FP74" s="232"/>
      <c r="FQ74" s="231">
        <v>44866</v>
      </c>
      <c r="FR74" s="232"/>
      <c r="FS74" s="231">
        <v>44896</v>
      </c>
      <c r="FT74" s="232"/>
      <c r="FU74" s="162"/>
      <c r="FV74" s="161">
        <v>2023</v>
      </c>
      <c r="FW74" s="231">
        <v>44927</v>
      </c>
      <c r="FX74" s="232"/>
      <c r="FY74" s="231">
        <v>44958</v>
      </c>
      <c r="FZ74" s="232"/>
      <c r="GA74" s="231">
        <v>44986</v>
      </c>
      <c r="GB74" s="232"/>
      <c r="GC74" s="231">
        <v>45017</v>
      </c>
      <c r="GD74" s="232"/>
      <c r="GE74" s="231">
        <v>45047</v>
      </c>
      <c r="GF74" s="232"/>
      <c r="GG74" s="231">
        <v>45078</v>
      </c>
      <c r="GH74" s="232"/>
      <c r="GI74" s="231">
        <v>45108</v>
      </c>
      <c r="GJ74" s="232"/>
      <c r="GK74" s="231">
        <v>45139</v>
      </c>
      <c r="GL74" s="232"/>
      <c r="GM74" s="231">
        <v>45170</v>
      </c>
      <c r="GN74" s="232"/>
      <c r="GO74" s="231">
        <v>45200</v>
      </c>
      <c r="GP74" s="232"/>
      <c r="GQ74" s="231">
        <v>45231</v>
      </c>
      <c r="GR74" s="232"/>
      <c r="GS74" s="231">
        <v>45261</v>
      </c>
      <c r="GT74" s="232"/>
      <c r="GU74" s="162"/>
      <c r="GV74" s="161">
        <v>2024</v>
      </c>
      <c r="GW74" s="231">
        <v>45292</v>
      </c>
      <c r="GX74" s="232"/>
      <c r="GY74" s="231">
        <v>45323</v>
      </c>
      <c r="GZ74" s="232"/>
      <c r="HA74" s="231">
        <v>45352</v>
      </c>
      <c r="HB74" s="232"/>
      <c r="HC74" s="231">
        <v>45383</v>
      </c>
      <c r="HD74" s="232"/>
      <c r="HE74" s="231">
        <v>45413</v>
      </c>
      <c r="HF74" s="232"/>
      <c r="HG74" s="231">
        <v>45444</v>
      </c>
      <c r="HH74" s="232"/>
      <c r="HI74" s="231">
        <v>45474</v>
      </c>
      <c r="HJ74" s="232"/>
      <c r="HK74" s="231">
        <v>45505</v>
      </c>
      <c r="HL74" s="232"/>
      <c r="HM74" s="162"/>
      <c r="HN74" s="163" t="s">
        <v>129</v>
      </c>
      <c r="HQ74" s="164" t="s">
        <v>131</v>
      </c>
    </row>
    <row r="75" spans="1:225" s="5" customFormat="1" ht="30">
      <c r="B75" s="164" t="s">
        <v>0</v>
      </c>
      <c r="C75" s="164" t="s">
        <v>22</v>
      </c>
      <c r="D75" s="165" t="s">
        <v>128</v>
      </c>
      <c r="E75" s="164" t="s">
        <v>3</v>
      </c>
      <c r="F75" s="164" t="s">
        <v>4</v>
      </c>
      <c r="G75" s="164" t="s">
        <v>3</v>
      </c>
      <c r="H75" s="164" t="s">
        <v>4</v>
      </c>
      <c r="I75" s="164" t="s">
        <v>3</v>
      </c>
      <c r="J75" s="164" t="s">
        <v>4</v>
      </c>
      <c r="K75" s="164" t="s">
        <v>3</v>
      </c>
      <c r="L75" s="164" t="s">
        <v>4</v>
      </c>
      <c r="M75" s="164" t="s">
        <v>3</v>
      </c>
      <c r="N75" s="164" t="s">
        <v>4</v>
      </c>
      <c r="O75" s="164" t="s">
        <v>3</v>
      </c>
      <c r="P75" s="164" t="s">
        <v>4</v>
      </c>
      <c r="Q75" s="164" t="s">
        <v>3</v>
      </c>
      <c r="R75" s="164" t="s">
        <v>4</v>
      </c>
      <c r="S75" s="164" t="s">
        <v>3</v>
      </c>
      <c r="T75" s="164" t="s">
        <v>4</v>
      </c>
      <c r="U75" s="166" t="s">
        <v>126</v>
      </c>
      <c r="V75" s="165" t="s">
        <v>128</v>
      </c>
      <c r="W75" s="164" t="s">
        <v>3</v>
      </c>
      <c r="X75" s="164" t="s">
        <v>4</v>
      </c>
      <c r="Y75" s="164" t="s">
        <v>3</v>
      </c>
      <c r="Z75" s="164" t="s">
        <v>4</v>
      </c>
      <c r="AA75" s="164" t="s">
        <v>3</v>
      </c>
      <c r="AB75" s="164" t="s">
        <v>4</v>
      </c>
      <c r="AC75" s="164" t="s">
        <v>3</v>
      </c>
      <c r="AD75" s="164" t="s">
        <v>4</v>
      </c>
      <c r="AE75" s="164" t="s">
        <v>3</v>
      </c>
      <c r="AF75" s="164" t="s">
        <v>4</v>
      </c>
      <c r="AG75" s="164" t="s">
        <v>3</v>
      </c>
      <c r="AH75" s="167" t="s">
        <v>4</v>
      </c>
      <c r="AI75" s="168" t="s">
        <v>3</v>
      </c>
      <c r="AJ75" s="164" t="s">
        <v>4</v>
      </c>
      <c r="AK75" s="164" t="s">
        <v>3</v>
      </c>
      <c r="AL75" s="164" t="s">
        <v>4</v>
      </c>
      <c r="AM75" s="164" t="s">
        <v>3</v>
      </c>
      <c r="AN75" s="164" t="s">
        <v>4</v>
      </c>
      <c r="AO75" s="164" t="s">
        <v>3</v>
      </c>
      <c r="AP75" s="164" t="s">
        <v>4</v>
      </c>
      <c r="AQ75" s="164" t="s">
        <v>3</v>
      </c>
      <c r="AR75" s="164" t="s">
        <v>4</v>
      </c>
      <c r="AS75" s="164" t="s">
        <v>3</v>
      </c>
      <c r="AT75" s="164" t="s">
        <v>4</v>
      </c>
      <c r="AU75" s="166" t="s">
        <v>126</v>
      </c>
      <c r="AV75" s="165" t="s">
        <v>128</v>
      </c>
      <c r="AW75" s="164" t="s">
        <v>3</v>
      </c>
      <c r="AX75" s="164" t="s">
        <v>4</v>
      </c>
      <c r="AY75" s="164" t="s">
        <v>3</v>
      </c>
      <c r="AZ75" s="164" t="s">
        <v>4</v>
      </c>
      <c r="BA75" s="164" t="s">
        <v>3</v>
      </c>
      <c r="BB75" s="164" t="s">
        <v>4</v>
      </c>
      <c r="BC75" s="164" t="s">
        <v>3</v>
      </c>
      <c r="BD75" s="164" t="s">
        <v>4</v>
      </c>
      <c r="BE75" s="164" t="s">
        <v>3</v>
      </c>
      <c r="BF75" s="164" t="s">
        <v>4</v>
      </c>
      <c r="BG75" s="164" t="s">
        <v>3</v>
      </c>
      <c r="BH75" s="164" t="s">
        <v>4</v>
      </c>
      <c r="BI75" s="168" t="s">
        <v>3</v>
      </c>
      <c r="BJ75" s="164" t="s">
        <v>4</v>
      </c>
      <c r="BK75" s="164" t="s">
        <v>3</v>
      </c>
      <c r="BL75" s="164" t="s">
        <v>4</v>
      </c>
      <c r="BM75" s="164" t="s">
        <v>3</v>
      </c>
      <c r="BN75" s="164" t="s">
        <v>4</v>
      </c>
      <c r="BO75" s="164" t="s">
        <v>3</v>
      </c>
      <c r="BP75" s="164" t="s">
        <v>4</v>
      </c>
      <c r="BQ75" s="164" t="s">
        <v>3</v>
      </c>
      <c r="BR75" s="164" t="s">
        <v>4</v>
      </c>
      <c r="BS75" s="164" t="s">
        <v>3</v>
      </c>
      <c r="BT75" s="164" t="s">
        <v>4</v>
      </c>
      <c r="BU75" s="166" t="s">
        <v>126</v>
      </c>
      <c r="BV75" s="165" t="s">
        <v>128</v>
      </c>
      <c r="BW75" s="164" t="s">
        <v>3</v>
      </c>
      <c r="BX75" s="164" t="s">
        <v>4</v>
      </c>
      <c r="BY75" s="164" t="s">
        <v>3</v>
      </c>
      <c r="BZ75" s="164" t="s">
        <v>4</v>
      </c>
      <c r="CA75" s="164" t="s">
        <v>3</v>
      </c>
      <c r="CB75" s="164" t="s">
        <v>4</v>
      </c>
      <c r="CC75" s="164" t="s">
        <v>3</v>
      </c>
      <c r="CD75" s="164" t="s">
        <v>4</v>
      </c>
      <c r="CE75" s="164" t="s">
        <v>3</v>
      </c>
      <c r="CF75" s="164" t="s">
        <v>4</v>
      </c>
      <c r="CG75" s="164" t="s">
        <v>3</v>
      </c>
      <c r="CH75" s="164" t="s">
        <v>4</v>
      </c>
      <c r="CI75" s="164" t="s">
        <v>3</v>
      </c>
      <c r="CJ75" s="164" t="s">
        <v>4</v>
      </c>
      <c r="CK75" s="164" t="s">
        <v>3</v>
      </c>
      <c r="CL75" s="164" t="s">
        <v>4</v>
      </c>
      <c r="CM75" s="164" t="s">
        <v>3</v>
      </c>
      <c r="CN75" s="164" t="s">
        <v>4</v>
      </c>
      <c r="CO75" s="164" t="s">
        <v>3</v>
      </c>
      <c r="CP75" s="164" t="s">
        <v>4</v>
      </c>
      <c r="CQ75" s="164" t="s">
        <v>3</v>
      </c>
      <c r="CR75" s="164" t="s">
        <v>4</v>
      </c>
      <c r="CS75" s="164" t="s">
        <v>3</v>
      </c>
      <c r="CT75" s="164" t="s">
        <v>4</v>
      </c>
      <c r="CU75" s="166" t="s">
        <v>126</v>
      </c>
      <c r="CV75" s="165" t="s">
        <v>128</v>
      </c>
      <c r="CW75" s="164" t="s">
        <v>3</v>
      </c>
      <c r="CX75" s="164" t="s">
        <v>4</v>
      </c>
      <c r="CY75" s="164" t="s">
        <v>3</v>
      </c>
      <c r="CZ75" s="167" t="s">
        <v>4</v>
      </c>
      <c r="DA75" s="168" t="s">
        <v>3</v>
      </c>
      <c r="DB75" s="164" t="s">
        <v>4</v>
      </c>
      <c r="DC75" s="164" t="s">
        <v>3</v>
      </c>
      <c r="DD75" s="164" t="s">
        <v>4</v>
      </c>
      <c r="DE75" s="164" t="s">
        <v>3</v>
      </c>
      <c r="DF75" s="164" t="s">
        <v>4</v>
      </c>
      <c r="DG75" s="164" t="s">
        <v>3</v>
      </c>
      <c r="DH75" s="164" t="s">
        <v>4</v>
      </c>
      <c r="DI75" s="164" t="s">
        <v>3</v>
      </c>
      <c r="DJ75" s="164" t="s">
        <v>4</v>
      </c>
      <c r="DK75" s="164" t="s">
        <v>3</v>
      </c>
      <c r="DL75" s="164" t="s">
        <v>4</v>
      </c>
      <c r="DM75" s="164" t="s">
        <v>3</v>
      </c>
      <c r="DN75" s="164" t="s">
        <v>4</v>
      </c>
      <c r="DO75" s="164" t="s">
        <v>3</v>
      </c>
      <c r="DP75" s="164" t="s">
        <v>4</v>
      </c>
      <c r="DQ75" s="164" t="s">
        <v>3</v>
      </c>
      <c r="DR75" s="164" t="s">
        <v>4</v>
      </c>
      <c r="DS75" s="164" t="s">
        <v>3</v>
      </c>
      <c r="DT75" s="164" t="s">
        <v>4</v>
      </c>
      <c r="DU75" s="166" t="s">
        <v>126</v>
      </c>
      <c r="DV75" s="165" t="s">
        <v>128</v>
      </c>
      <c r="DW75" s="164" t="s">
        <v>3</v>
      </c>
      <c r="DX75" s="164" t="s">
        <v>4</v>
      </c>
      <c r="DY75" s="164" t="s">
        <v>3</v>
      </c>
      <c r="DZ75" s="164" t="s">
        <v>4</v>
      </c>
      <c r="EA75" s="164" t="s">
        <v>3</v>
      </c>
      <c r="EB75" s="164" t="s">
        <v>4</v>
      </c>
      <c r="EC75" s="164" t="s">
        <v>3</v>
      </c>
      <c r="ED75" s="164" t="s">
        <v>4</v>
      </c>
      <c r="EE75" s="164" t="s">
        <v>3</v>
      </c>
      <c r="EF75" s="164" t="s">
        <v>4</v>
      </c>
      <c r="EG75" s="164" t="s">
        <v>3</v>
      </c>
      <c r="EH75" s="164" t="s">
        <v>4</v>
      </c>
      <c r="EI75" s="164" t="s">
        <v>3</v>
      </c>
      <c r="EJ75" s="164" t="s">
        <v>4</v>
      </c>
      <c r="EK75" s="164" t="s">
        <v>3</v>
      </c>
      <c r="EL75" s="164" t="s">
        <v>4</v>
      </c>
      <c r="EM75" s="164" t="s">
        <v>3</v>
      </c>
      <c r="EN75" s="164" t="s">
        <v>4</v>
      </c>
      <c r="EO75" s="164" t="s">
        <v>3</v>
      </c>
      <c r="EP75" s="164" t="s">
        <v>4</v>
      </c>
      <c r="EQ75" s="164" t="s">
        <v>3</v>
      </c>
      <c r="ER75" s="164" t="s">
        <v>4</v>
      </c>
      <c r="ES75" s="164" t="s">
        <v>3</v>
      </c>
      <c r="ET75" s="164" t="s">
        <v>4</v>
      </c>
      <c r="EU75" s="166" t="s">
        <v>126</v>
      </c>
      <c r="EV75" s="165" t="s">
        <v>128</v>
      </c>
      <c r="EW75" s="164" t="s">
        <v>3</v>
      </c>
      <c r="EX75" s="164" t="s">
        <v>4</v>
      </c>
      <c r="EY75" s="164" t="s">
        <v>3</v>
      </c>
      <c r="EZ75" s="164" t="s">
        <v>4</v>
      </c>
      <c r="FA75" s="164" t="s">
        <v>3</v>
      </c>
      <c r="FB75" s="164" t="s">
        <v>4</v>
      </c>
      <c r="FC75" s="164" t="s">
        <v>3</v>
      </c>
      <c r="FD75" s="164" t="s">
        <v>4</v>
      </c>
      <c r="FE75" s="164" t="s">
        <v>3</v>
      </c>
      <c r="FF75" s="164" t="s">
        <v>4</v>
      </c>
      <c r="FG75" s="164" t="s">
        <v>3</v>
      </c>
      <c r="FH75" s="164" t="s">
        <v>4</v>
      </c>
      <c r="FI75" s="164" t="s">
        <v>3</v>
      </c>
      <c r="FJ75" s="164" t="s">
        <v>4</v>
      </c>
      <c r="FK75" s="164" t="s">
        <v>3</v>
      </c>
      <c r="FL75" s="164" t="s">
        <v>4</v>
      </c>
      <c r="FM75" s="164" t="s">
        <v>3</v>
      </c>
      <c r="FN75" s="164" t="s">
        <v>4</v>
      </c>
      <c r="FO75" s="164" t="s">
        <v>3</v>
      </c>
      <c r="FP75" s="164" t="s">
        <v>4</v>
      </c>
      <c r="FQ75" s="164" t="s">
        <v>3</v>
      </c>
      <c r="FR75" s="164" t="s">
        <v>4</v>
      </c>
      <c r="FS75" s="164" t="s">
        <v>3</v>
      </c>
      <c r="FT75" s="164" t="s">
        <v>4</v>
      </c>
      <c r="FU75" s="166" t="s">
        <v>126</v>
      </c>
      <c r="FV75" s="165" t="s">
        <v>128</v>
      </c>
      <c r="FW75" s="164" t="s">
        <v>3</v>
      </c>
      <c r="FX75" s="164" t="s">
        <v>4</v>
      </c>
      <c r="FY75" s="164" t="s">
        <v>3</v>
      </c>
      <c r="FZ75" s="164" t="s">
        <v>4</v>
      </c>
      <c r="GA75" s="164" t="s">
        <v>3</v>
      </c>
      <c r="GB75" s="167" t="s">
        <v>4</v>
      </c>
      <c r="GC75" s="168" t="s">
        <v>3</v>
      </c>
      <c r="GD75" s="164" t="s">
        <v>4</v>
      </c>
      <c r="GE75" s="164" t="s">
        <v>3</v>
      </c>
      <c r="GF75" s="164" t="s">
        <v>4</v>
      </c>
      <c r="GG75" s="164" t="s">
        <v>3</v>
      </c>
      <c r="GH75" s="164" t="s">
        <v>4</v>
      </c>
      <c r="GI75" s="164" t="s">
        <v>3</v>
      </c>
      <c r="GJ75" s="164" t="s">
        <v>4</v>
      </c>
      <c r="GK75" s="164" t="s">
        <v>3</v>
      </c>
      <c r="GL75" s="164" t="s">
        <v>4</v>
      </c>
      <c r="GM75" s="164" t="s">
        <v>3</v>
      </c>
      <c r="GN75" s="164" t="s">
        <v>4</v>
      </c>
      <c r="GO75" s="164" t="s">
        <v>3</v>
      </c>
      <c r="GP75" s="164" t="s">
        <v>4</v>
      </c>
      <c r="GQ75" s="164" t="s">
        <v>3</v>
      </c>
      <c r="GR75" s="164" t="s">
        <v>4</v>
      </c>
      <c r="GS75" s="164" t="s">
        <v>3</v>
      </c>
      <c r="GT75" s="164" t="s">
        <v>4</v>
      </c>
      <c r="GU75" s="166" t="s">
        <v>126</v>
      </c>
      <c r="GV75" s="165" t="s">
        <v>128</v>
      </c>
      <c r="GW75" s="164" t="s">
        <v>3</v>
      </c>
      <c r="GX75" s="164" t="s">
        <v>4</v>
      </c>
      <c r="GY75" s="164" t="s">
        <v>3</v>
      </c>
      <c r="GZ75" s="164" t="s">
        <v>4</v>
      </c>
      <c r="HA75" s="164" t="s">
        <v>3</v>
      </c>
      <c r="HB75" s="164" t="s">
        <v>4</v>
      </c>
      <c r="HC75" s="164" t="s">
        <v>3</v>
      </c>
      <c r="HD75" s="164" t="s">
        <v>4</v>
      </c>
      <c r="HE75" s="164" t="s">
        <v>3</v>
      </c>
      <c r="HF75" s="164" t="s">
        <v>4</v>
      </c>
      <c r="HG75" s="164" t="s">
        <v>3</v>
      </c>
      <c r="HH75" s="164" t="s">
        <v>4</v>
      </c>
      <c r="HI75" s="164" t="s">
        <v>3</v>
      </c>
      <c r="HJ75" s="164" t="s">
        <v>4</v>
      </c>
      <c r="HK75" s="164" t="s">
        <v>3</v>
      </c>
      <c r="HL75" s="164" t="s">
        <v>4</v>
      </c>
      <c r="HM75" s="166" t="s">
        <v>126</v>
      </c>
      <c r="HN75" s="165"/>
      <c r="HQ75" s="160"/>
    </row>
    <row r="76" spans="1:225" s="5" customFormat="1">
      <c r="B76" s="175" t="s">
        <v>148</v>
      </c>
      <c r="C76" s="175"/>
      <c r="D76" s="154">
        <f>SUM(D66,D57,D44)</f>
        <v>2.2459355052193137</v>
      </c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>
        <f>SUM(U66,U57,U44)</f>
        <v>195.06684744406215</v>
      </c>
      <c r="V76" s="154">
        <f>SUM(V66,V57,V44)</f>
        <v>4.5000049244488025</v>
      </c>
      <c r="W76" s="154"/>
      <c r="X76" s="154"/>
      <c r="Y76" s="154"/>
      <c r="Z76" s="154"/>
      <c r="AA76" s="154"/>
      <c r="AB76" s="154"/>
      <c r="AC76" s="154"/>
      <c r="AD76" s="154"/>
      <c r="AE76" s="94">
        <v>0</v>
      </c>
      <c r="AF76" s="94">
        <v>0</v>
      </c>
      <c r="AG76" s="94">
        <v>0</v>
      </c>
      <c r="AH76" s="95">
        <v>0</v>
      </c>
      <c r="AI76" s="96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154">
        <f>SUM(AU66,AU57,AU44)</f>
        <v>326.71817151916912</v>
      </c>
      <c r="AV76" s="154">
        <f>SUM(AV66,AV57,AV44)</f>
        <v>6.167015408684736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6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154">
        <f>SUM(BU66,BU57,BU44)</f>
        <v>419.40160065063685</v>
      </c>
      <c r="BV76" s="154">
        <f>SUM(BV66,BV57,BV44)</f>
        <v>6.4966058484320524</v>
      </c>
      <c r="BW76" s="94"/>
      <c r="BX76" s="94"/>
      <c r="BY76" s="94"/>
      <c r="BZ76" s="94"/>
      <c r="CA76" s="94">
        <f>132*0.1</f>
        <v>13.200000000000001</v>
      </c>
      <c r="CB76" s="94">
        <f>CA76*HW24</f>
        <v>775.07760000000007</v>
      </c>
      <c r="CC76" s="94">
        <f>132*0.1</f>
        <v>13.200000000000001</v>
      </c>
      <c r="CD76" s="94">
        <f>CC76*HW24</f>
        <v>775.07760000000007</v>
      </c>
      <c r="CE76" s="94">
        <f>132*0.1</f>
        <v>13.200000000000001</v>
      </c>
      <c r="CF76" s="94">
        <f>CE76*HW24</f>
        <v>775.07760000000007</v>
      </c>
      <c r="CG76" s="94">
        <f>132*0.1</f>
        <v>13.200000000000001</v>
      </c>
      <c r="CH76" s="94">
        <f>CG76*HW24</f>
        <v>775.07760000000007</v>
      </c>
      <c r="CI76" s="94">
        <f>132*0.1</f>
        <v>13.200000000000001</v>
      </c>
      <c r="CJ76" s="94">
        <f>CI76*HW24</f>
        <v>775.07760000000007</v>
      </c>
      <c r="CK76" s="94">
        <f>132*0.1</f>
        <v>13.200000000000001</v>
      </c>
      <c r="CL76" s="94">
        <f>CK76*HW24</f>
        <v>775.07760000000007</v>
      </c>
      <c r="CM76" s="94">
        <f>132*0.1</f>
        <v>13.200000000000001</v>
      </c>
      <c r="CN76" s="94">
        <f>CM76*HW24</f>
        <v>775.07760000000007</v>
      </c>
      <c r="CO76" s="94">
        <f>132*0.1</f>
        <v>13.200000000000001</v>
      </c>
      <c r="CP76" s="94">
        <f>CO76*HW24</f>
        <v>775.07760000000007</v>
      </c>
      <c r="CQ76" s="94">
        <f>132*0.1</f>
        <v>13.200000000000001</v>
      </c>
      <c r="CR76" s="94">
        <f>CQ76*HW24</f>
        <v>775.07760000000007</v>
      </c>
      <c r="CS76" s="94">
        <f>132*0.1</f>
        <v>13.200000000000001</v>
      </c>
      <c r="CT76" s="94">
        <f>CS76*HW24</f>
        <v>775.07760000000007</v>
      </c>
      <c r="CU76" s="154">
        <f>SUM(CU66,CU57,CU44)</f>
        <v>442.72828542974878</v>
      </c>
      <c r="CV76" s="154">
        <f>SUM(CV66,CV57,CV44)</f>
        <v>7.7341460757162075</v>
      </c>
      <c r="CW76" s="94">
        <f>132*0.1</f>
        <v>13.200000000000001</v>
      </c>
      <c r="CX76" s="94">
        <f>CW76*HW24</f>
        <v>775.07760000000007</v>
      </c>
      <c r="CY76" s="94">
        <f>132*0.1</f>
        <v>13.200000000000001</v>
      </c>
      <c r="CZ76" s="95">
        <f>CY76*HW24</f>
        <v>775.07760000000007</v>
      </c>
      <c r="DA76" s="96">
        <f>132*0.1</f>
        <v>13.200000000000001</v>
      </c>
      <c r="DB76" s="94">
        <f>DA76*HW24</f>
        <v>775.07760000000007</v>
      </c>
      <c r="DC76" s="94">
        <f>132*0.1</f>
        <v>13.200000000000001</v>
      </c>
      <c r="DD76" s="94">
        <f>DC76*HX24</f>
        <v>786.70680000000004</v>
      </c>
      <c r="DE76" s="94">
        <f>132*0.1</f>
        <v>13.200000000000001</v>
      </c>
      <c r="DF76" s="94">
        <f>DE76*HW24</f>
        <v>775.07760000000007</v>
      </c>
      <c r="DG76" s="94">
        <f>132*0.1</f>
        <v>13.200000000000001</v>
      </c>
      <c r="DH76" s="94">
        <f>DG76*HW24</f>
        <v>775.07760000000007</v>
      </c>
      <c r="DI76" s="94">
        <f>132*0.1</f>
        <v>13.200000000000001</v>
      </c>
      <c r="DJ76" s="94">
        <f>DI76*HW24</f>
        <v>775.07760000000007</v>
      </c>
      <c r="DK76" s="94">
        <f>132*0.1</f>
        <v>13.200000000000001</v>
      </c>
      <c r="DL76" s="94">
        <f>DK76*IF24</f>
        <v>0</v>
      </c>
      <c r="DM76" s="94">
        <f>132*0.1</f>
        <v>13.200000000000001</v>
      </c>
      <c r="DN76" s="94">
        <f>DM76*HW24</f>
        <v>775.07760000000007</v>
      </c>
      <c r="DO76" s="94">
        <f>132*0.1</f>
        <v>13.200000000000001</v>
      </c>
      <c r="DP76" s="94">
        <f>DO76*HW24</f>
        <v>775.07760000000007</v>
      </c>
      <c r="DQ76" s="94">
        <f>132*0.1</f>
        <v>13.200000000000001</v>
      </c>
      <c r="DR76" s="94">
        <f>DQ76*HW24</f>
        <v>775.07760000000007</v>
      </c>
      <c r="DS76" s="94">
        <f>132*0.1</f>
        <v>13.200000000000001</v>
      </c>
      <c r="DT76" s="94">
        <f>DS76*HW24</f>
        <v>775.07760000000007</v>
      </c>
      <c r="DU76" s="154">
        <f>SUM(DU66,DU57,DU44)</f>
        <v>507.25272664752436</v>
      </c>
      <c r="DV76" s="154">
        <f>SUM(DV66,DV57,DV44)</f>
        <v>6.9499328745036912</v>
      </c>
      <c r="DW76" s="94">
        <f>132*0.1</f>
        <v>13.200000000000001</v>
      </c>
      <c r="DX76" s="94">
        <f>DW76*HW24</f>
        <v>775.07760000000007</v>
      </c>
      <c r="DY76" s="94">
        <f>132*0.1</f>
        <v>13.200000000000001</v>
      </c>
      <c r="DZ76" s="94">
        <f>DY76*HW24</f>
        <v>775.07760000000007</v>
      </c>
      <c r="EA76" s="94">
        <f>132*0.1</f>
        <v>13.200000000000001</v>
      </c>
      <c r="EB76" s="94">
        <f>EA76*HW24</f>
        <v>775.07760000000007</v>
      </c>
      <c r="EC76" s="94">
        <f>132*0.1</f>
        <v>13.200000000000001</v>
      </c>
      <c r="ED76" s="94">
        <f>EC76*HY24</f>
        <v>798.50760000000014</v>
      </c>
      <c r="EE76" s="94">
        <f>132*0.1</f>
        <v>13.200000000000001</v>
      </c>
      <c r="EF76" s="94">
        <f>EE76*HW24</f>
        <v>775.07760000000007</v>
      </c>
      <c r="EG76" s="94">
        <f>132*0.1</f>
        <v>13.200000000000001</v>
      </c>
      <c r="EH76" s="94">
        <f>EG76*HW24</f>
        <v>775.07760000000007</v>
      </c>
      <c r="EI76" s="94">
        <f>132*0.1</f>
        <v>13.200000000000001</v>
      </c>
      <c r="EJ76" s="94">
        <f>EI76*HW24</f>
        <v>775.07760000000007</v>
      </c>
      <c r="EK76" s="94">
        <f>132*0.1</f>
        <v>13.200000000000001</v>
      </c>
      <c r="EL76" s="94">
        <f>EK76*HW24</f>
        <v>775.07760000000007</v>
      </c>
      <c r="EM76" s="94">
        <f>132*0.1</f>
        <v>13.200000000000001</v>
      </c>
      <c r="EN76" s="94">
        <f>EM76*HW24</f>
        <v>775.07760000000007</v>
      </c>
      <c r="EO76" s="94">
        <f>132*0.1</f>
        <v>13.200000000000001</v>
      </c>
      <c r="EP76" s="94">
        <f>EO76*HW24</f>
        <v>775.07760000000007</v>
      </c>
      <c r="EQ76" s="94">
        <f>132*0.1</f>
        <v>13.200000000000001</v>
      </c>
      <c r="ER76" s="94">
        <f>EQ76*HW24</f>
        <v>775.07760000000007</v>
      </c>
      <c r="ES76" s="94">
        <f>132*0.1</f>
        <v>13.200000000000001</v>
      </c>
      <c r="ET76" s="94">
        <f>ES76*HW24</f>
        <v>775.07760000000007</v>
      </c>
      <c r="EU76" s="154">
        <f>SUM(EU66,EU57,EU44)</f>
        <v>453.85701688169826</v>
      </c>
      <c r="EV76" s="154">
        <f>SUM(EV66,EV57,EV44)</f>
        <v>4.2804535127231604</v>
      </c>
      <c r="EW76" s="94">
        <f>132*0.1</f>
        <v>13.200000000000001</v>
      </c>
      <c r="EX76" s="94">
        <f>EW76*HW24</f>
        <v>775.07760000000007</v>
      </c>
      <c r="EY76" s="94">
        <f>132*0.1</f>
        <v>13.200000000000001</v>
      </c>
      <c r="EZ76" s="94">
        <f>EY76*HW24</f>
        <v>775.07760000000007</v>
      </c>
      <c r="FA76" s="94">
        <f>132*0.1</f>
        <v>13.200000000000001</v>
      </c>
      <c r="FB76" s="94">
        <f>FA76*HW24</f>
        <v>775.07760000000007</v>
      </c>
      <c r="FC76" s="94"/>
      <c r="FD76" s="94"/>
      <c r="FE76" s="94"/>
      <c r="FF76" s="94"/>
      <c r="FG76" s="94"/>
      <c r="FH76" s="94"/>
      <c r="FI76" s="94"/>
      <c r="FJ76" s="94"/>
      <c r="FK76" s="94"/>
      <c r="FL76" s="94"/>
      <c r="FM76" s="94"/>
      <c r="FN76" s="94"/>
      <c r="FO76" s="94"/>
      <c r="FP76" s="94"/>
      <c r="FQ76" s="94"/>
      <c r="FR76" s="94"/>
      <c r="FS76" s="94"/>
      <c r="FT76" s="94"/>
      <c r="FU76" s="154">
        <f>SUM(FU66,FU57,FU44)</f>
        <v>302.17756698219944</v>
      </c>
      <c r="FV76" s="154">
        <f>SUM(FV66,FV57,FV44)</f>
        <v>2.3491853710476658</v>
      </c>
      <c r="FW76" s="94"/>
      <c r="FX76" s="94"/>
      <c r="FY76" s="94"/>
      <c r="FZ76" s="94"/>
      <c r="GA76" s="94"/>
      <c r="GB76" s="95"/>
      <c r="GC76" s="96"/>
      <c r="GD76" s="94"/>
      <c r="GE76" s="94"/>
      <c r="GF76" s="94"/>
      <c r="GG76" s="94"/>
      <c r="GH76" s="94"/>
      <c r="GI76" s="94"/>
      <c r="GJ76" s="94"/>
      <c r="GK76" s="94"/>
      <c r="GL76" s="94"/>
      <c r="GM76" s="94"/>
      <c r="GN76" s="94"/>
      <c r="GO76" s="94"/>
      <c r="GP76" s="94"/>
      <c r="GQ76" s="94"/>
      <c r="GR76" s="94"/>
      <c r="GS76" s="94"/>
      <c r="GT76" s="94"/>
      <c r="GU76" s="154">
        <f>SUM(GU66,GU57,GU44)</f>
        <v>177.67055440374966</v>
      </c>
      <c r="GV76" s="154">
        <f>SUM(GV66,GV57,GV44)</f>
        <v>0.92041786091416511</v>
      </c>
      <c r="GW76" s="94"/>
      <c r="GX76" s="94"/>
      <c r="GY76" s="94"/>
      <c r="GZ76" s="94"/>
      <c r="HA76" s="94"/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154">
        <f>SUM(HM66,HM57,HM44)</f>
        <v>58.668963555337662</v>
      </c>
      <c r="HN76" s="154">
        <f>SUM(D76,V76,AV76,BV76,CV76,DV76,EV76,FV76,GV76)</f>
        <v>41.643697381689798</v>
      </c>
      <c r="HQ76" s="177">
        <f>SUM(HM76,GU76,FU76,EU76,DU76,CU76,BU76,AU76,U76)</f>
        <v>2883.541733514126</v>
      </c>
    </row>
    <row r="77" spans="1:225" s="5" customFormat="1">
      <c r="B77" s="160" t="s">
        <v>5</v>
      </c>
      <c r="C77" s="160">
        <f>SUM(C76:C76)</f>
        <v>0</v>
      </c>
      <c r="D77" s="169">
        <f>D76</f>
        <v>2.2459355052193137</v>
      </c>
      <c r="E77" s="169">
        <f t="shared" ref="E77" si="322">E76</f>
        <v>0</v>
      </c>
      <c r="F77" s="169">
        <f t="shared" ref="F77" si="323">F76</f>
        <v>0</v>
      </c>
      <c r="G77" s="169">
        <f t="shared" ref="G77" si="324">G76</f>
        <v>0</v>
      </c>
      <c r="H77" s="169">
        <f t="shared" ref="H77" si="325">H76</f>
        <v>0</v>
      </c>
      <c r="I77" s="169">
        <f t="shared" ref="I77" si="326">I76</f>
        <v>0</v>
      </c>
      <c r="J77" s="169">
        <f t="shared" ref="J77" si="327">J76</f>
        <v>0</v>
      </c>
      <c r="K77" s="169">
        <f t="shared" ref="K77" si="328">K76</f>
        <v>0</v>
      </c>
      <c r="L77" s="169">
        <f t="shared" ref="L77" si="329">L76</f>
        <v>0</v>
      </c>
      <c r="M77" s="169">
        <f t="shared" ref="M77" si="330">M76</f>
        <v>0</v>
      </c>
      <c r="N77" s="169">
        <f t="shared" ref="N77" si="331">N76</f>
        <v>0</v>
      </c>
      <c r="O77" s="169">
        <f t="shared" ref="O77" si="332">O76</f>
        <v>0</v>
      </c>
      <c r="P77" s="169">
        <f t="shared" ref="P77" si="333">P76</f>
        <v>0</v>
      </c>
      <c r="Q77" s="169">
        <f t="shared" ref="Q77" si="334">Q76</f>
        <v>0</v>
      </c>
      <c r="R77" s="169">
        <f t="shared" ref="R77" si="335">R76</f>
        <v>0</v>
      </c>
      <c r="S77" s="169">
        <f t="shared" ref="S77" si="336">S76</f>
        <v>0</v>
      </c>
      <c r="T77" s="169">
        <f t="shared" ref="T77" si="337">T76</f>
        <v>0</v>
      </c>
      <c r="U77" s="169">
        <f t="shared" ref="U77" si="338">U76</f>
        <v>195.06684744406215</v>
      </c>
      <c r="V77" s="169">
        <f t="shared" ref="V77" si="339">V76</f>
        <v>4.5000049244488025</v>
      </c>
      <c r="W77" s="169">
        <f t="shared" ref="W77" si="340">W76</f>
        <v>0</v>
      </c>
      <c r="X77" s="169">
        <f t="shared" ref="X77" si="341">X76</f>
        <v>0</v>
      </c>
      <c r="Y77" s="169">
        <f t="shared" ref="Y77" si="342">Y76</f>
        <v>0</v>
      </c>
      <c r="Z77" s="169">
        <f t="shared" ref="Z77" si="343">Z76</f>
        <v>0</v>
      </c>
      <c r="AA77" s="169">
        <f t="shared" ref="AA77" si="344">AA76</f>
        <v>0</v>
      </c>
      <c r="AB77" s="169">
        <f t="shared" ref="AB77" si="345">AB76</f>
        <v>0</v>
      </c>
      <c r="AC77" s="169">
        <f t="shared" ref="AC77" si="346">AC76</f>
        <v>0</v>
      </c>
      <c r="AD77" s="169">
        <f t="shared" ref="AD77" si="347">AD76</f>
        <v>0</v>
      </c>
      <c r="AE77" s="169">
        <f t="shared" ref="AE77" si="348">AE76</f>
        <v>0</v>
      </c>
      <c r="AF77" s="169">
        <f t="shared" ref="AF77" si="349">AF76</f>
        <v>0</v>
      </c>
      <c r="AG77" s="169">
        <f t="shared" ref="AG77" si="350">AG76</f>
        <v>0</v>
      </c>
      <c r="AH77" s="169">
        <f t="shared" ref="AH77" si="351">AH76</f>
        <v>0</v>
      </c>
      <c r="AI77" s="169">
        <f t="shared" ref="AI77" si="352">AI76</f>
        <v>0</v>
      </c>
      <c r="AJ77" s="169">
        <f t="shared" ref="AJ77" si="353">AJ76</f>
        <v>0</v>
      </c>
      <c r="AK77" s="169">
        <f t="shared" ref="AK77" si="354">AK76</f>
        <v>0</v>
      </c>
      <c r="AL77" s="169">
        <f t="shared" ref="AL77" si="355">AL76</f>
        <v>0</v>
      </c>
      <c r="AM77" s="169">
        <f t="shared" ref="AM77" si="356">AM76</f>
        <v>0</v>
      </c>
      <c r="AN77" s="169">
        <f t="shared" ref="AN77" si="357">AN76</f>
        <v>0</v>
      </c>
      <c r="AO77" s="169">
        <f t="shared" ref="AO77" si="358">AO76</f>
        <v>0</v>
      </c>
      <c r="AP77" s="169">
        <f t="shared" ref="AP77" si="359">AP76</f>
        <v>0</v>
      </c>
      <c r="AQ77" s="169">
        <f t="shared" ref="AQ77" si="360">AQ76</f>
        <v>0</v>
      </c>
      <c r="AR77" s="169">
        <f t="shared" ref="AR77" si="361">AR76</f>
        <v>0</v>
      </c>
      <c r="AS77" s="169">
        <f t="shared" ref="AS77" si="362">AS76</f>
        <v>0</v>
      </c>
      <c r="AT77" s="169">
        <f t="shared" ref="AT77" si="363">AT76</f>
        <v>0</v>
      </c>
      <c r="AU77" s="169">
        <f t="shared" ref="AU77" si="364">AU76</f>
        <v>326.71817151916912</v>
      </c>
      <c r="AV77" s="169">
        <f t="shared" ref="AV77" si="365">AV76</f>
        <v>6.167015408684736</v>
      </c>
      <c r="AW77" s="169">
        <f t="shared" ref="AW77" si="366">AW76</f>
        <v>0</v>
      </c>
      <c r="AX77" s="169">
        <f t="shared" ref="AX77" si="367">AX76</f>
        <v>0</v>
      </c>
      <c r="AY77" s="169">
        <f t="shared" ref="AY77" si="368">AY76</f>
        <v>0</v>
      </c>
      <c r="AZ77" s="169">
        <f t="shared" ref="AZ77" si="369">AZ76</f>
        <v>0</v>
      </c>
      <c r="BA77" s="169">
        <f t="shared" ref="BA77" si="370">BA76</f>
        <v>0</v>
      </c>
      <c r="BB77" s="169">
        <f t="shared" ref="BB77" si="371">BB76</f>
        <v>0</v>
      </c>
      <c r="BC77" s="169">
        <f t="shared" ref="BC77" si="372">BC76</f>
        <v>0</v>
      </c>
      <c r="BD77" s="169">
        <f t="shared" ref="BD77" si="373">BD76</f>
        <v>0</v>
      </c>
      <c r="BE77" s="169">
        <f t="shared" ref="BE77" si="374">BE76</f>
        <v>0</v>
      </c>
      <c r="BF77" s="169">
        <f t="shared" ref="BF77" si="375">BF76</f>
        <v>0</v>
      </c>
      <c r="BG77" s="169">
        <f t="shared" ref="BG77" si="376">BG76</f>
        <v>0</v>
      </c>
      <c r="BH77" s="169">
        <f t="shared" ref="BH77" si="377">BH76</f>
        <v>0</v>
      </c>
      <c r="BI77" s="169">
        <f t="shared" ref="BI77" si="378">BI76</f>
        <v>0</v>
      </c>
      <c r="BJ77" s="169">
        <f t="shared" ref="BJ77" si="379">BJ76</f>
        <v>0</v>
      </c>
      <c r="BK77" s="169">
        <f t="shared" ref="BK77" si="380">BK76</f>
        <v>0</v>
      </c>
      <c r="BL77" s="169">
        <f t="shared" ref="BL77" si="381">BL76</f>
        <v>0</v>
      </c>
      <c r="BM77" s="169">
        <f t="shared" ref="BM77" si="382">BM76</f>
        <v>0</v>
      </c>
      <c r="BN77" s="169">
        <f t="shared" ref="BN77" si="383">BN76</f>
        <v>0</v>
      </c>
      <c r="BO77" s="169">
        <f t="shared" ref="BO77" si="384">BO76</f>
        <v>0</v>
      </c>
      <c r="BP77" s="169">
        <f t="shared" ref="BP77" si="385">BP76</f>
        <v>0</v>
      </c>
      <c r="BQ77" s="169">
        <f t="shared" ref="BQ77" si="386">BQ76</f>
        <v>0</v>
      </c>
      <c r="BR77" s="169">
        <f t="shared" ref="BR77" si="387">BR76</f>
        <v>0</v>
      </c>
      <c r="BS77" s="169">
        <f t="shared" ref="BS77" si="388">BS76</f>
        <v>0</v>
      </c>
      <c r="BT77" s="169">
        <f t="shared" ref="BT77" si="389">BT76</f>
        <v>0</v>
      </c>
      <c r="BU77" s="169">
        <f t="shared" ref="BU77" si="390">BU76</f>
        <v>419.40160065063685</v>
      </c>
      <c r="BV77" s="169">
        <f t="shared" ref="BV77" si="391">BV76</f>
        <v>6.4966058484320524</v>
      </c>
      <c r="BW77" s="169">
        <f t="shared" ref="BW77" si="392">BW76</f>
        <v>0</v>
      </c>
      <c r="BX77" s="169">
        <f t="shared" ref="BX77" si="393">BX76</f>
        <v>0</v>
      </c>
      <c r="BY77" s="169">
        <f t="shared" ref="BY77" si="394">BY76</f>
        <v>0</v>
      </c>
      <c r="BZ77" s="169">
        <f t="shared" ref="BZ77" si="395">BZ76</f>
        <v>0</v>
      </c>
      <c r="CA77" s="169">
        <f t="shared" ref="CA77" si="396">CA76</f>
        <v>13.200000000000001</v>
      </c>
      <c r="CB77" s="169">
        <f t="shared" ref="CB77" si="397">CB76</f>
        <v>775.07760000000007</v>
      </c>
      <c r="CC77" s="169">
        <f t="shared" ref="CC77" si="398">CC76</f>
        <v>13.200000000000001</v>
      </c>
      <c r="CD77" s="169">
        <f t="shared" ref="CD77" si="399">CD76</f>
        <v>775.07760000000007</v>
      </c>
      <c r="CE77" s="169">
        <f t="shared" ref="CE77" si="400">CE76</f>
        <v>13.200000000000001</v>
      </c>
      <c r="CF77" s="169">
        <f t="shared" ref="CF77" si="401">CF76</f>
        <v>775.07760000000007</v>
      </c>
      <c r="CG77" s="169">
        <f t="shared" ref="CG77" si="402">CG76</f>
        <v>13.200000000000001</v>
      </c>
      <c r="CH77" s="169">
        <f t="shared" ref="CH77" si="403">CH76</f>
        <v>775.07760000000007</v>
      </c>
      <c r="CI77" s="169">
        <f t="shared" ref="CI77" si="404">CI76</f>
        <v>13.200000000000001</v>
      </c>
      <c r="CJ77" s="169">
        <f t="shared" ref="CJ77" si="405">CJ76</f>
        <v>775.07760000000007</v>
      </c>
      <c r="CK77" s="169">
        <f t="shared" ref="CK77" si="406">CK76</f>
        <v>13.200000000000001</v>
      </c>
      <c r="CL77" s="169">
        <f t="shared" ref="CL77" si="407">CL76</f>
        <v>775.07760000000007</v>
      </c>
      <c r="CM77" s="169">
        <f t="shared" ref="CM77" si="408">CM76</f>
        <v>13.200000000000001</v>
      </c>
      <c r="CN77" s="169">
        <f t="shared" ref="CN77" si="409">CN76</f>
        <v>775.07760000000007</v>
      </c>
      <c r="CO77" s="169">
        <f t="shared" ref="CO77" si="410">CO76</f>
        <v>13.200000000000001</v>
      </c>
      <c r="CP77" s="169">
        <f t="shared" ref="CP77" si="411">CP76</f>
        <v>775.07760000000007</v>
      </c>
      <c r="CQ77" s="169">
        <f t="shared" ref="CQ77" si="412">CQ76</f>
        <v>13.200000000000001</v>
      </c>
      <c r="CR77" s="169">
        <f t="shared" ref="CR77" si="413">CR76</f>
        <v>775.07760000000007</v>
      </c>
      <c r="CS77" s="169">
        <f t="shared" ref="CS77" si="414">CS76</f>
        <v>13.200000000000001</v>
      </c>
      <c r="CT77" s="169">
        <f t="shared" ref="CT77" si="415">CT76</f>
        <v>775.07760000000007</v>
      </c>
      <c r="CU77" s="169">
        <f t="shared" ref="CU77" si="416">CU76</f>
        <v>442.72828542974878</v>
      </c>
      <c r="CV77" s="169">
        <f t="shared" ref="CV77" si="417">CV76</f>
        <v>7.7341460757162075</v>
      </c>
      <c r="CW77" s="169">
        <f t="shared" ref="CW77" si="418">CW76</f>
        <v>13.200000000000001</v>
      </c>
      <c r="CX77" s="169">
        <f t="shared" ref="CX77" si="419">CX76</f>
        <v>775.07760000000007</v>
      </c>
      <c r="CY77" s="169">
        <f t="shared" ref="CY77" si="420">CY76</f>
        <v>13.200000000000001</v>
      </c>
      <c r="CZ77" s="169">
        <f t="shared" ref="CZ77" si="421">CZ76</f>
        <v>775.07760000000007</v>
      </c>
      <c r="DA77" s="169">
        <f t="shared" ref="DA77" si="422">DA76</f>
        <v>13.200000000000001</v>
      </c>
      <c r="DB77" s="169">
        <f t="shared" ref="DB77" si="423">DB76</f>
        <v>775.07760000000007</v>
      </c>
      <c r="DC77" s="169">
        <f t="shared" ref="DC77" si="424">DC76</f>
        <v>13.200000000000001</v>
      </c>
      <c r="DD77" s="169">
        <f t="shared" ref="DD77" si="425">DD76</f>
        <v>786.70680000000004</v>
      </c>
      <c r="DE77" s="169">
        <f t="shared" ref="DE77" si="426">DE76</f>
        <v>13.200000000000001</v>
      </c>
      <c r="DF77" s="169">
        <f t="shared" ref="DF77" si="427">DF76</f>
        <v>775.07760000000007</v>
      </c>
      <c r="DG77" s="169">
        <f t="shared" ref="DG77" si="428">DG76</f>
        <v>13.200000000000001</v>
      </c>
      <c r="DH77" s="169">
        <f t="shared" ref="DH77" si="429">DH76</f>
        <v>775.07760000000007</v>
      </c>
      <c r="DI77" s="169">
        <f t="shared" ref="DI77" si="430">DI76</f>
        <v>13.200000000000001</v>
      </c>
      <c r="DJ77" s="169">
        <f t="shared" ref="DJ77" si="431">DJ76</f>
        <v>775.07760000000007</v>
      </c>
      <c r="DK77" s="169">
        <f t="shared" ref="DK77" si="432">DK76</f>
        <v>13.200000000000001</v>
      </c>
      <c r="DL77" s="169">
        <f t="shared" ref="DL77" si="433">DL76</f>
        <v>0</v>
      </c>
      <c r="DM77" s="169">
        <f t="shared" ref="DM77" si="434">DM76</f>
        <v>13.200000000000001</v>
      </c>
      <c r="DN77" s="169">
        <f t="shared" ref="DN77" si="435">DN76</f>
        <v>775.07760000000007</v>
      </c>
      <c r="DO77" s="169">
        <f t="shared" ref="DO77" si="436">DO76</f>
        <v>13.200000000000001</v>
      </c>
      <c r="DP77" s="169">
        <f t="shared" ref="DP77" si="437">DP76</f>
        <v>775.07760000000007</v>
      </c>
      <c r="DQ77" s="169">
        <f t="shared" ref="DQ77" si="438">DQ76</f>
        <v>13.200000000000001</v>
      </c>
      <c r="DR77" s="169">
        <f t="shared" ref="DR77" si="439">DR76</f>
        <v>775.07760000000007</v>
      </c>
      <c r="DS77" s="169">
        <f t="shared" ref="DS77" si="440">DS76</f>
        <v>13.200000000000001</v>
      </c>
      <c r="DT77" s="169">
        <f t="shared" ref="DT77" si="441">DT76</f>
        <v>775.07760000000007</v>
      </c>
      <c r="DU77" s="169">
        <f t="shared" ref="DU77" si="442">DU76</f>
        <v>507.25272664752436</v>
      </c>
      <c r="DV77" s="169">
        <f t="shared" ref="DV77" si="443">DV76</f>
        <v>6.9499328745036912</v>
      </c>
      <c r="DW77" s="169">
        <f t="shared" ref="DW77" si="444">DW76</f>
        <v>13.200000000000001</v>
      </c>
      <c r="DX77" s="169">
        <f t="shared" ref="DX77" si="445">DX76</f>
        <v>775.07760000000007</v>
      </c>
      <c r="DY77" s="169">
        <f t="shared" ref="DY77" si="446">DY76</f>
        <v>13.200000000000001</v>
      </c>
      <c r="DZ77" s="169">
        <f t="shared" ref="DZ77" si="447">DZ76</f>
        <v>775.07760000000007</v>
      </c>
      <c r="EA77" s="169">
        <f t="shared" ref="EA77" si="448">EA76</f>
        <v>13.200000000000001</v>
      </c>
      <c r="EB77" s="169">
        <f t="shared" ref="EB77" si="449">EB76</f>
        <v>775.07760000000007</v>
      </c>
      <c r="EC77" s="169">
        <f t="shared" ref="EC77" si="450">EC76</f>
        <v>13.200000000000001</v>
      </c>
      <c r="ED77" s="169">
        <f t="shared" ref="ED77" si="451">ED76</f>
        <v>798.50760000000014</v>
      </c>
      <c r="EE77" s="169">
        <f t="shared" ref="EE77" si="452">EE76</f>
        <v>13.200000000000001</v>
      </c>
      <c r="EF77" s="169">
        <f t="shared" ref="EF77" si="453">EF76</f>
        <v>775.07760000000007</v>
      </c>
      <c r="EG77" s="169">
        <f t="shared" ref="EG77" si="454">EG76</f>
        <v>13.200000000000001</v>
      </c>
      <c r="EH77" s="169">
        <f t="shared" ref="EH77" si="455">EH76</f>
        <v>775.07760000000007</v>
      </c>
      <c r="EI77" s="169">
        <f t="shared" ref="EI77" si="456">EI76</f>
        <v>13.200000000000001</v>
      </c>
      <c r="EJ77" s="169">
        <f t="shared" ref="EJ77" si="457">EJ76</f>
        <v>775.07760000000007</v>
      </c>
      <c r="EK77" s="169">
        <f t="shared" ref="EK77" si="458">EK76</f>
        <v>13.200000000000001</v>
      </c>
      <c r="EL77" s="169">
        <f t="shared" ref="EL77" si="459">EL76</f>
        <v>775.07760000000007</v>
      </c>
      <c r="EM77" s="169">
        <f t="shared" ref="EM77" si="460">EM76</f>
        <v>13.200000000000001</v>
      </c>
      <c r="EN77" s="169">
        <f t="shared" ref="EN77" si="461">EN76</f>
        <v>775.07760000000007</v>
      </c>
      <c r="EO77" s="169">
        <f t="shared" ref="EO77" si="462">EO76</f>
        <v>13.200000000000001</v>
      </c>
      <c r="EP77" s="169">
        <f t="shared" ref="EP77" si="463">EP76</f>
        <v>775.07760000000007</v>
      </c>
      <c r="EQ77" s="169">
        <f t="shared" ref="EQ77" si="464">EQ76</f>
        <v>13.200000000000001</v>
      </c>
      <c r="ER77" s="169">
        <f t="shared" ref="ER77" si="465">ER76</f>
        <v>775.07760000000007</v>
      </c>
      <c r="ES77" s="169">
        <f t="shared" ref="ES77" si="466">ES76</f>
        <v>13.200000000000001</v>
      </c>
      <c r="ET77" s="169">
        <f t="shared" ref="ET77" si="467">ET76</f>
        <v>775.07760000000007</v>
      </c>
      <c r="EU77" s="169">
        <f t="shared" ref="EU77" si="468">EU76</f>
        <v>453.85701688169826</v>
      </c>
      <c r="EV77" s="169">
        <f t="shared" ref="EV77" si="469">EV76</f>
        <v>4.2804535127231604</v>
      </c>
      <c r="EW77" s="169">
        <f t="shared" ref="EW77" si="470">EW76</f>
        <v>13.200000000000001</v>
      </c>
      <c r="EX77" s="169">
        <f t="shared" ref="EX77" si="471">EX76</f>
        <v>775.07760000000007</v>
      </c>
      <c r="EY77" s="169">
        <f t="shared" ref="EY77" si="472">EY76</f>
        <v>13.200000000000001</v>
      </c>
      <c r="EZ77" s="169">
        <f t="shared" ref="EZ77" si="473">EZ76</f>
        <v>775.07760000000007</v>
      </c>
      <c r="FA77" s="169">
        <f t="shared" ref="FA77" si="474">FA76</f>
        <v>13.200000000000001</v>
      </c>
      <c r="FB77" s="169">
        <f t="shared" ref="FB77" si="475">FB76</f>
        <v>775.07760000000007</v>
      </c>
      <c r="FC77" s="169">
        <f t="shared" ref="FC77" si="476">FC76</f>
        <v>0</v>
      </c>
      <c r="FD77" s="169">
        <f t="shared" ref="FD77" si="477">FD76</f>
        <v>0</v>
      </c>
      <c r="FE77" s="169">
        <f t="shared" ref="FE77" si="478">FE76</f>
        <v>0</v>
      </c>
      <c r="FF77" s="169">
        <f t="shared" ref="FF77" si="479">FF76</f>
        <v>0</v>
      </c>
      <c r="FG77" s="169">
        <f t="shared" ref="FG77" si="480">FG76</f>
        <v>0</v>
      </c>
      <c r="FH77" s="169">
        <f t="shared" ref="FH77" si="481">FH76</f>
        <v>0</v>
      </c>
      <c r="FI77" s="169">
        <f t="shared" ref="FI77" si="482">FI76</f>
        <v>0</v>
      </c>
      <c r="FJ77" s="169">
        <f t="shared" ref="FJ77" si="483">FJ76</f>
        <v>0</v>
      </c>
      <c r="FK77" s="169">
        <f t="shared" ref="FK77" si="484">FK76</f>
        <v>0</v>
      </c>
      <c r="FL77" s="169">
        <f t="shared" ref="FL77" si="485">FL76</f>
        <v>0</v>
      </c>
      <c r="FM77" s="169">
        <f t="shared" ref="FM77" si="486">FM76</f>
        <v>0</v>
      </c>
      <c r="FN77" s="169">
        <f t="shared" ref="FN77" si="487">FN76</f>
        <v>0</v>
      </c>
      <c r="FO77" s="169">
        <f t="shared" ref="FO77" si="488">FO76</f>
        <v>0</v>
      </c>
      <c r="FP77" s="169">
        <f t="shared" ref="FP77" si="489">FP76</f>
        <v>0</v>
      </c>
      <c r="FQ77" s="169">
        <f t="shared" ref="FQ77" si="490">FQ76</f>
        <v>0</v>
      </c>
      <c r="FR77" s="169">
        <f t="shared" ref="FR77" si="491">FR76</f>
        <v>0</v>
      </c>
      <c r="FS77" s="169">
        <f t="shared" ref="FS77" si="492">FS76</f>
        <v>0</v>
      </c>
      <c r="FT77" s="169">
        <f t="shared" ref="FT77" si="493">FT76</f>
        <v>0</v>
      </c>
      <c r="FU77" s="169">
        <f t="shared" ref="FU77" si="494">FU76</f>
        <v>302.17756698219944</v>
      </c>
      <c r="FV77" s="169">
        <f t="shared" ref="FV77" si="495">FV76</f>
        <v>2.3491853710476658</v>
      </c>
      <c r="FW77" s="169">
        <f t="shared" ref="FW77" si="496">FW76</f>
        <v>0</v>
      </c>
      <c r="FX77" s="169">
        <f t="shared" ref="FX77" si="497">FX76</f>
        <v>0</v>
      </c>
      <c r="FY77" s="169">
        <f t="shared" ref="FY77" si="498">FY76</f>
        <v>0</v>
      </c>
      <c r="FZ77" s="169">
        <f t="shared" ref="FZ77" si="499">FZ76</f>
        <v>0</v>
      </c>
      <c r="GA77" s="169">
        <f t="shared" ref="GA77" si="500">GA76</f>
        <v>0</v>
      </c>
      <c r="GB77" s="169">
        <f t="shared" ref="GB77" si="501">GB76</f>
        <v>0</v>
      </c>
      <c r="GC77" s="169">
        <f t="shared" ref="GC77" si="502">GC76</f>
        <v>0</v>
      </c>
      <c r="GD77" s="169">
        <f t="shared" ref="GD77" si="503">GD76</f>
        <v>0</v>
      </c>
      <c r="GE77" s="169">
        <f t="shared" ref="GE77" si="504">GE76</f>
        <v>0</v>
      </c>
      <c r="GF77" s="169">
        <f t="shared" ref="GF77" si="505">GF76</f>
        <v>0</v>
      </c>
      <c r="GG77" s="169">
        <f t="shared" ref="GG77" si="506">GG76</f>
        <v>0</v>
      </c>
      <c r="GH77" s="169">
        <f t="shared" ref="GH77" si="507">GH76</f>
        <v>0</v>
      </c>
      <c r="GI77" s="169">
        <f t="shared" ref="GI77" si="508">GI76</f>
        <v>0</v>
      </c>
      <c r="GJ77" s="169">
        <f t="shared" ref="GJ77" si="509">GJ76</f>
        <v>0</v>
      </c>
      <c r="GK77" s="169">
        <f t="shared" ref="GK77" si="510">GK76</f>
        <v>0</v>
      </c>
      <c r="GL77" s="169">
        <f t="shared" ref="GL77" si="511">GL76</f>
        <v>0</v>
      </c>
      <c r="GM77" s="169">
        <f t="shared" ref="GM77" si="512">GM76</f>
        <v>0</v>
      </c>
      <c r="GN77" s="169">
        <f t="shared" ref="GN77" si="513">GN76</f>
        <v>0</v>
      </c>
      <c r="GO77" s="169">
        <f t="shared" ref="GO77" si="514">GO76</f>
        <v>0</v>
      </c>
      <c r="GP77" s="169">
        <f t="shared" ref="GP77" si="515">GP76</f>
        <v>0</v>
      </c>
      <c r="GQ77" s="169">
        <f t="shared" ref="GQ77" si="516">GQ76</f>
        <v>0</v>
      </c>
      <c r="GR77" s="169">
        <f t="shared" ref="GR77" si="517">GR76</f>
        <v>0</v>
      </c>
      <c r="GS77" s="169">
        <f t="shared" ref="GS77" si="518">GS76</f>
        <v>0</v>
      </c>
      <c r="GT77" s="169">
        <f t="shared" ref="GT77" si="519">GT76</f>
        <v>0</v>
      </c>
      <c r="GU77" s="169">
        <f t="shared" ref="GU77" si="520">GU76</f>
        <v>177.67055440374966</v>
      </c>
      <c r="GV77" s="169">
        <f t="shared" ref="GV77" si="521">GV76</f>
        <v>0.92041786091416511</v>
      </c>
      <c r="GW77" s="169">
        <f t="shared" ref="GW77" si="522">GW76</f>
        <v>0</v>
      </c>
      <c r="GX77" s="169">
        <f t="shared" ref="GX77" si="523">GX76</f>
        <v>0</v>
      </c>
      <c r="GY77" s="169">
        <f t="shared" ref="GY77" si="524">GY76</f>
        <v>0</v>
      </c>
      <c r="GZ77" s="169">
        <f t="shared" ref="GZ77" si="525">GZ76</f>
        <v>0</v>
      </c>
      <c r="HA77" s="169">
        <f t="shared" ref="HA77" si="526">HA76</f>
        <v>0</v>
      </c>
      <c r="HB77" s="169">
        <f t="shared" ref="HB77" si="527">HB76</f>
        <v>0</v>
      </c>
      <c r="HC77" s="169">
        <f t="shared" ref="HC77" si="528">HC76</f>
        <v>0</v>
      </c>
      <c r="HD77" s="169">
        <f t="shared" ref="HD77" si="529">HD76</f>
        <v>0</v>
      </c>
      <c r="HE77" s="169">
        <f t="shared" ref="HE77" si="530">HE76</f>
        <v>0</v>
      </c>
      <c r="HF77" s="169">
        <f t="shared" ref="HF77" si="531">HF76</f>
        <v>0</v>
      </c>
      <c r="HG77" s="169">
        <f t="shared" ref="HG77" si="532">HG76</f>
        <v>0</v>
      </c>
      <c r="HH77" s="169">
        <f t="shared" ref="HH77" si="533">HH76</f>
        <v>0</v>
      </c>
      <c r="HI77" s="169">
        <f t="shared" ref="HI77" si="534">HI76</f>
        <v>0</v>
      </c>
      <c r="HJ77" s="169">
        <f t="shared" ref="HJ77" si="535">HJ76</f>
        <v>0</v>
      </c>
      <c r="HK77" s="169">
        <f t="shared" ref="HK77" si="536">HK76</f>
        <v>0</v>
      </c>
      <c r="HL77" s="169">
        <f t="shared" ref="HL77" si="537">HL76</f>
        <v>0</v>
      </c>
      <c r="HM77" s="169">
        <f t="shared" ref="HM77" si="538">HM76</f>
        <v>58.668963555337662</v>
      </c>
      <c r="HN77" s="169"/>
      <c r="HQ77" s="160"/>
    </row>
    <row r="78" spans="1:225" s="5" customFormat="1">
      <c r="B78" s="160" t="s">
        <v>32</v>
      </c>
      <c r="C78" s="160"/>
      <c r="D78" s="170">
        <f>D77</f>
        <v>2.2459355052193137</v>
      </c>
      <c r="E78" s="170">
        <f>E77</f>
        <v>0</v>
      </c>
      <c r="F78" s="170">
        <f>F77</f>
        <v>0</v>
      </c>
      <c r="G78" s="170">
        <f t="shared" ref="G78" si="539">E78+G77</f>
        <v>0</v>
      </c>
      <c r="H78" s="170">
        <f t="shared" ref="H78" si="540">F78+H77</f>
        <v>0</v>
      </c>
      <c r="I78" s="170">
        <f t="shared" ref="I78" si="541">G78+I77</f>
        <v>0</v>
      </c>
      <c r="J78" s="170">
        <f t="shared" ref="J78" si="542">H78+J77</f>
        <v>0</v>
      </c>
      <c r="K78" s="170">
        <f t="shared" ref="K78" si="543">I78+K77</f>
        <v>0</v>
      </c>
      <c r="L78" s="170">
        <f t="shared" ref="L78" si="544">J78+L77</f>
        <v>0</v>
      </c>
      <c r="M78" s="170">
        <f t="shared" ref="M78" si="545">K78+M77</f>
        <v>0</v>
      </c>
      <c r="N78" s="170">
        <f t="shared" ref="N78" si="546">L78+N77</f>
        <v>0</v>
      </c>
      <c r="O78" s="170">
        <f t="shared" ref="O78" si="547">M78+O77</f>
        <v>0</v>
      </c>
      <c r="P78" s="170">
        <f t="shared" ref="P78" si="548">N78+P77</f>
        <v>0</v>
      </c>
      <c r="Q78" s="170">
        <f t="shared" ref="Q78" si="549">O78+Q77</f>
        <v>0</v>
      </c>
      <c r="R78" s="170">
        <f t="shared" ref="R78" si="550">P78+R77</f>
        <v>0</v>
      </c>
      <c r="S78" s="170">
        <f t="shared" ref="S78" si="551">Q78+S77</f>
        <v>0</v>
      </c>
      <c r="T78" s="170">
        <f t="shared" ref="T78" si="552">R78+T77</f>
        <v>0</v>
      </c>
      <c r="U78" s="170">
        <f>U77</f>
        <v>195.06684744406215</v>
      </c>
      <c r="V78" s="170">
        <f>D78+V77</f>
        <v>6.7459404296681162</v>
      </c>
      <c r="W78" s="170">
        <f>S78+W77</f>
        <v>0</v>
      </c>
      <c r="X78" s="170">
        <f>T78+X77</f>
        <v>0</v>
      </c>
      <c r="Y78" s="170">
        <f t="shared" ref="Y78" si="553">W78+Y77</f>
        <v>0</v>
      </c>
      <c r="Z78" s="170">
        <f t="shared" ref="Z78" si="554">X78+Z77</f>
        <v>0</v>
      </c>
      <c r="AA78" s="170">
        <f t="shared" ref="AA78" si="555">Y78+AA77</f>
        <v>0</v>
      </c>
      <c r="AB78" s="170">
        <f t="shared" ref="AB78" si="556">Z78+AB77</f>
        <v>0</v>
      </c>
      <c r="AC78" s="170">
        <f t="shared" ref="AC78" si="557">AA78+AC77</f>
        <v>0</v>
      </c>
      <c r="AD78" s="170">
        <f t="shared" ref="AD78" si="558">AB78+AD77</f>
        <v>0</v>
      </c>
      <c r="AE78" s="170">
        <f t="shared" ref="AE78" si="559">AC78+AE77</f>
        <v>0</v>
      </c>
      <c r="AF78" s="170">
        <f t="shared" ref="AF78" si="560">AD78+AF77</f>
        <v>0</v>
      </c>
      <c r="AG78" s="160">
        <f t="shared" ref="AG78" si="561">AE78+AG77</f>
        <v>0</v>
      </c>
      <c r="AH78" s="171">
        <f t="shared" ref="AH78" si="562">AF78+AH77</f>
        <v>0</v>
      </c>
      <c r="AI78" s="172">
        <f t="shared" ref="AI78" si="563">AG78+AI77</f>
        <v>0</v>
      </c>
      <c r="AJ78" s="160">
        <f t="shared" ref="AJ78" si="564">AH78+AJ77</f>
        <v>0</v>
      </c>
      <c r="AK78" s="160">
        <f t="shared" ref="AK78" si="565">AI78+AK77</f>
        <v>0</v>
      </c>
      <c r="AL78" s="160">
        <f t="shared" ref="AL78" si="566">AJ78+AL77</f>
        <v>0</v>
      </c>
      <c r="AM78" s="160">
        <f t="shared" ref="AM78" si="567">AK78+AM77</f>
        <v>0</v>
      </c>
      <c r="AN78" s="160">
        <f t="shared" ref="AN78" si="568">AL78+AN77</f>
        <v>0</v>
      </c>
      <c r="AO78" s="160">
        <f t="shared" ref="AO78" si="569">AM78+AO77</f>
        <v>0</v>
      </c>
      <c r="AP78" s="160">
        <f t="shared" ref="AP78" si="570">AN78+AP77</f>
        <v>0</v>
      </c>
      <c r="AQ78" s="160">
        <f t="shared" ref="AQ78" si="571">AO78+AQ77</f>
        <v>0</v>
      </c>
      <c r="AR78" s="160">
        <f t="shared" ref="AR78" si="572">AP78+AR77</f>
        <v>0</v>
      </c>
      <c r="AS78" s="160">
        <f t="shared" ref="AS78" si="573">AQ78+AS77</f>
        <v>0</v>
      </c>
      <c r="AT78" s="160">
        <f t="shared" ref="AT78" si="574">AR78+AT77</f>
        <v>0</v>
      </c>
      <c r="AU78" s="173">
        <f>U78+AU77</f>
        <v>521.78501896323132</v>
      </c>
      <c r="AV78" s="170">
        <f>V78+AV77</f>
        <v>12.912955838352852</v>
      </c>
      <c r="AW78" s="160">
        <f>AS78+AW77</f>
        <v>0</v>
      </c>
      <c r="AX78" s="160">
        <f>AT78+AX77</f>
        <v>0</v>
      </c>
      <c r="AY78" s="160">
        <f t="shared" ref="AY78" si="575">AW78+AY77</f>
        <v>0</v>
      </c>
      <c r="AZ78" s="160">
        <f t="shared" ref="AZ78" si="576">AX78+AZ77</f>
        <v>0</v>
      </c>
      <c r="BA78" s="160">
        <f t="shared" ref="BA78" si="577">AY78+BA77</f>
        <v>0</v>
      </c>
      <c r="BB78" s="160">
        <f t="shared" ref="BB78" si="578">AZ78+BB77</f>
        <v>0</v>
      </c>
      <c r="BC78" s="160">
        <f t="shared" ref="BC78" si="579">BA78+BC77</f>
        <v>0</v>
      </c>
      <c r="BD78" s="160">
        <f t="shared" ref="BD78" si="580">BB78+BD77</f>
        <v>0</v>
      </c>
      <c r="BE78" s="160">
        <f t="shared" ref="BE78" si="581">BC78+BE77</f>
        <v>0</v>
      </c>
      <c r="BF78" s="160">
        <f t="shared" ref="BF78" si="582">BD78+BF77</f>
        <v>0</v>
      </c>
      <c r="BG78" s="160">
        <f t="shared" ref="BG78" si="583">BE78+BG77</f>
        <v>0</v>
      </c>
      <c r="BH78" s="160">
        <f t="shared" ref="BH78" si="584">BF78+BH77</f>
        <v>0</v>
      </c>
      <c r="BI78" s="172">
        <f t="shared" ref="BI78" si="585">BG78+BI77</f>
        <v>0</v>
      </c>
      <c r="BJ78" s="160">
        <f t="shared" ref="BJ78" si="586">BH78+BJ77</f>
        <v>0</v>
      </c>
      <c r="BK78" s="160">
        <f t="shared" ref="BK78" si="587">BI78+BK77</f>
        <v>0</v>
      </c>
      <c r="BL78" s="160">
        <f t="shared" ref="BL78" si="588">BJ78+BL77</f>
        <v>0</v>
      </c>
      <c r="BM78" s="160">
        <f t="shared" ref="BM78" si="589">BK78+BM77</f>
        <v>0</v>
      </c>
      <c r="BN78" s="160">
        <f t="shared" ref="BN78" si="590">BL78+BN77</f>
        <v>0</v>
      </c>
      <c r="BO78" s="160">
        <f t="shared" ref="BO78" si="591">BM78+BO77</f>
        <v>0</v>
      </c>
      <c r="BP78" s="160">
        <f t="shared" ref="BP78" si="592">BN78+BP77</f>
        <v>0</v>
      </c>
      <c r="BQ78" s="160">
        <f t="shared" ref="BQ78" si="593">BO78+BQ77</f>
        <v>0</v>
      </c>
      <c r="BR78" s="160">
        <f t="shared" ref="BR78" si="594">BP78+BR77</f>
        <v>0</v>
      </c>
      <c r="BS78" s="160">
        <f t="shared" ref="BS78" si="595">BQ78+BS77</f>
        <v>0</v>
      </c>
      <c r="BT78" s="160">
        <f t="shared" ref="BT78" si="596">BR78+BT77</f>
        <v>0</v>
      </c>
      <c r="BU78" s="173">
        <f>AU78+BU77</f>
        <v>941.18661961386817</v>
      </c>
      <c r="BV78" s="170">
        <f>AV78+BV77</f>
        <v>19.409561686784905</v>
      </c>
      <c r="BW78" s="160">
        <f>BS78+BW77</f>
        <v>0</v>
      </c>
      <c r="BX78" s="160">
        <f>BT78+BX77</f>
        <v>0</v>
      </c>
      <c r="BY78" s="160">
        <f t="shared" ref="BY78" si="597">BW78+BY77</f>
        <v>0</v>
      </c>
      <c r="BZ78" s="160">
        <f t="shared" ref="BZ78" si="598">BX78+BZ77</f>
        <v>0</v>
      </c>
      <c r="CA78" s="160">
        <f t="shared" ref="CA78" si="599">BY78+CA77</f>
        <v>13.200000000000001</v>
      </c>
      <c r="CB78" s="160">
        <f t="shared" ref="CB78" si="600">BZ78+CB77</f>
        <v>775.07760000000007</v>
      </c>
      <c r="CC78" s="160">
        <f t="shared" ref="CC78" si="601">CA78+CC77</f>
        <v>26.400000000000002</v>
      </c>
      <c r="CD78" s="160">
        <f t="shared" ref="CD78" si="602">CB78+CD77</f>
        <v>1550.1552000000001</v>
      </c>
      <c r="CE78" s="160">
        <f t="shared" ref="CE78" si="603">CC78+CE77</f>
        <v>39.6</v>
      </c>
      <c r="CF78" s="160">
        <f t="shared" ref="CF78" si="604">CD78+CF77</f>
        <v>2325.2328000000002</v>
      </c>
      <c r="CG78" s="160">
        <f t="shared" ref="CG78" si="605">CE78+CG77</f>
        <v>52.800000000000004</v>
      </c>
      <c r="CH78" s="160">
        <f t="shared" ref="CH78" si="606">CF78+CH77</f>
        <v>3100.3104000000003</v>
      </c>
      <c r="CI78" s="160">
        <f t="shared" ref="CI78" si="607">CG78+CI77</f>
        <v>66</v>
      </c>
      <c r="CJ78" s="160">
        <f t="shared" ref="CJ78" si="608">CH78+CJ77</f>
        <v>3875.3880000000004</v>
      </c>
      <c r="CK78" s="160">
        <f t="shared" ref="CK78" si="609">CI78+CK77</f>
        <v>79.2</v>
      </c>
      <c r="CL78" s="160">
        <f t="shared" ref="CL78" si="610">CJ78+CL77</f>
        <v>4650.4656000000004</v>
      </c>
      <c r="CM78" s="160">
        <f t="shared" ref="CM78" si="611">CK78+CM77</f>
        <v>92.4</v>
      </c>
      <c r="CN78" s="160">
        <f t="shared" ref="CN78" si="612">CL78+CN77</f>
        <v>5425.5432000000001</v>
      </c>
      <c r="CO78" s="160">
        <f t="shared" ref="CO78" si="613">CM78+CO77</f>
        <v>105.60000000000001</v>
      </c>
      <c r="CP78" s="160">
        <f t="shared" ref="CP78" si="614">CN78+CP77</f>
        <v>6200.6208000000006</v>
      </c>
      <c r="CQ78" s="160">
        <f t="shared" ref="CQ78" si="615">CO78+CQ77</f>
        <v>118.80000000000001</v>
      </c>
      <c r="CR78" s="160">
        <f t="shared" ref="CR78" si="616">CP78+CR77</f>
        <v>6975.6984000000011</v>
      </c>
      <c r="CS78" s="160">
        <f t="shared" ref="CS78" si="617">CQ78+CS77</f>
        <v>132</v>
      </c>
      <c r="CT78" s="160">
        <f t="shared" ref="CT78" si="618">CR78+CT77</f>
        <v>7750.7760000000017</v>
      </c>
      <c r="CU78" s="173">
        <f>BU78+CU77</f>
        <v>1383.914905043617</v>
      </c>
      <c r="CV78" s="170">
        <f>BV78+CV77</f>
        <v>27.143707762501112</v>
      </c>
      <c r="CW78" s="160"/>
      <c r="CX78" s="160">
        <f>CT78+CX77</f>
        <v>8525.8536000000022</v>
      </c>
      <c r="CY78" s="160">
        <f t="shared" ref="CY78" si="619">CW78+CY77</f>
        <v>13.200000000000001</v>
      </c>
      <c r="CZ78" s="171">
        <f t="shared" ref="CZ78" si="620">CX78+CZ77</f>
        <v>9300.9312000000027</v>
      </c>
      <c r="DA78" s="172">
        <f t="shared" ref="DA78" si="621">CY78+DA77</f>
        <v>26.400000000000002</v>
      </c>
      <c r="DB78" s="160">
        <f t="shared" ref="DB78" si="622">CZ78+DB77</f>
        <v>10076.008800000003</v>
      </c>
      <c r="DC78" s="160">
        <f t="shared" ref="DC78" si="623">DA78+DC77</f>
        <v>39.6</v>
      </c>
      <c r="DD78" s="160">
        <f t="shared" ref="DD78" si="624">DB78+DD77</f>
        <v>10862.715600000003</v>
      </c>
      <c r="DE78" s="160">
        <f t="shared" ref="DE78" si="625">DC78+DE77</f>
        <v>52.800000000000004</v>
      </c>
      <c r="DF78" s="160">
        <f t="shared" ref="DF78" si="626">DD78+DF77</f>
        <v>11637.793200000004</v>
      </c>
      <c r="DG78" s="160">
        <f t="shared" ref="DG78" si="627">DE78+DG77</f>
        <v>66</v>
      </c>
      <c r="DH78" s="160">
        <f t="shared" ref="DH78" si="628">DF78+DH77</f>
        <v>12412.870800000004</v>
      </c>
      <c r="DI78" s="160">
        <f t="shared" ref="DI78" si="629">DG78+DI77</f>
        <v>79.2</v>
      </c>
      <c r="DJ78" s="160">
        <f t="shared" ref="DJ78" si="630">DH78+DJ77</f>
        <v>13187.948400000005</v>
      </c>
      <c r="DK78" s="160">
        <f t="shared" ref="DK78" si="631">DI78+DK77</f>
        <v>92.4</v>
      </c>
      <c r="DL78" s="160">
        <f t="shared" ref="DL78" si="632">DJ78+DL77</f>
        <v>13187.948400000005</v>
      </c>
      <c r="DM78" s="160">
        <f t="shared" ref="DM78" si="633">DK78+DM77</f>
        <v>105.60000000000001</v>
      </c>
      <c r="DN78" s="160">
        <f t="shared" ref="DN78" si="634">DL78+DN77</f>
        <v>13963.026000000005</v>
      </c>
      <c r="DO78" s="160">
        <f t="shared" ref="DO78" si="635">DM78+DO77</f>
        <v>118.80000000000001</v>
      </c>
      <c r="DP78" s="160">
        <f t="shared" ref="DP78" si="636">DN78+DP77</f>
        <v>14738.103600000006</v>
      </c>
      <c r="DQ78" s="160">
        <f t="shared" ref="DQ78" si="637">DO78+DQ77</f>
        <v>132</v>
      </c>
      <c r="DR78" s="160">
        <f t="shared" ref="DR78" si="638">DP78+DR77</f>
        <v>15513.181200000006</v>
      </c>
      <c r="DS78" s="160">
        <f t="shared" ref="DS78" si="639">DQ78+DS77</f>
        <v>145.19999999999999</v>
      </c>
      <c r="DT78" s="160">
        <f t="shared" ref="DT78" si="640">DR78+DT77</f>
        <v>16288.258800000007</v>
      </c>
      <c r="DU78" s="173">
        <f>CU78+DU77</f>
        <v>1891.1676316911412</v>
      </c>
      <c r="DV78" s="170">
        <f>CV78+DV77</f>
        <v>34.093640637004803</v>
      </c>
      <c r="DW78" s="160">
        <f>DS78+DW77</f>
        <v>158.39999999999998</v>
      </c>
      <c r="DX78" s="160">
        <f>DT78+DX77</f>
        <v>17063.336400000007</v>
      </c>
      <c r="DY78" s="160">
        <f t="shared" ref="DY78" si="641">DW78+DY77</f>
        <v>171.59999999999997</v>
      </c>
      <c r="DZ78" s="160">
        <f t="shared" ref="DZ78" si="642">DX78+DZ77</f>
        <v>17838.414000000008</v>
      </c>
      <c r="EA78" s="160">
        <f t="shared" ref="EA78" si="643">DY78+EA77</f>
        <v>184.79999999999995</v>
      </c>
      <c r="EB78" s="160">
        <f t="shared" ref="EB78" si="644">DZ78+EB77</f>
        <v>18613.491600000008</v>
      </c>
      <c r="EC78" s="160">
        <f t="shared" ref="EC78" si="645">EA78+EC77</f>
        <v>197.99999999999994</v>
      </c>
      <c r="ED78" s="160">
        <f t="shared" ref="ED78" si="646">EB78+ED77</f>
        <v>19411.999200000009</v>
      </c>
      <c r="EE78" s="160">
        <f t="shared" ref="EE78" si="647">EC78+EE77</f>
        <v>211.19999999999993</v>
      </c>
      <c r="EF78" s="160">
        <f t="shared" ref="EF78" si="648">ED78+EF77</f>
        <v>20187.07680000001</v>
      </c>
      <c r="EG78" s="160">
        <f t="shared" ref="EG78" si="649">EE78+EG77</f>
        <v>224.39999999999992</v>
      </c>
      <c r="EH78" s="160">
        <f t="shared" ref="EH78" si="650">EF78+EH77</f>
        <v>20962.15440000001</v>
      </c>
      <c r="EI78" s="160">
        <f t="shared" ref="EI78" si="651">EG78+EI77</f>
        <v>237.59999999999991</v>
      </c>
      <c r="EJ78" s="160">
        <f t="shared" ref="EJ78" si="652">EH78+EJ77</f>
        <v>21737.232000000011</v>
      </c>
      <c r="EK78" s="160">
        <f t="shared" ref="EK78" si="653">EI78+EK77</f>
        <v>250.7999999999999</v>
      </c>
      <c r="EL78" s="160">
        <f t="shared" ref="EL78" si="654">EJ78+EL77</f>
        <v>22512.309600000011</v>
      </c>
      <c r="EM78" s="160">
        <f t="shared" ref="EM78" si="655">EK78+EM77</f>
        <v>263.99999999999989</v>
      </c>
      <c r="EN78" s="160">
        <f t="shared" ref="EN78" si="656">EL78+EN77</f>
        <v>23287.387200000012</v>
      </c>
      <c r="EO78" s="160">
        <f t="shared" ref="EO78" si="657">EM78+EO77</f>
        <v>277.19999999999987</v>
      </c>
      <c r="EP78" s="160">
        <f t="shared" ref="EP78" si="658">EN78+EP77</f>
        <v>24062.464800000012</v>
      </c>
      <c r="EQ78" s="160">
        <f t="shared" ref="EQ78" si="659">EO78+EQ77</f>
        <v>290.39999999999986</v>
      </c>
      <c r="ER78" s="160">
        <f t="shared" ref="ER78" si="660">EP78+ER77</f>
        <v>24837.542400000013</v>
      </c>
      <c r="ES78" s="160">
        <f t="shared" ref="ES78" si="661">EQ78+ES77</f>
        <v>303.59999999999985</v>
      </c>
      <c r="ET78" s="160">
        <f t="shared" ref="ET78" si="662">ER78+ET77</f>
        <v>25612.620000000014</v>
      </c>
      <c r="EU78" s="173">
        <f>DU78+EU77</f>
        <v>2345.0246485728394</v>
      </c>
      <c r="EV78" s="170">
        <f>DV78+EV77</f>
        <v>38.374094149727966</v>
      </c>
      <c r="EW78" s="160">
        <f>ES78+EW77</f>
        <v>316.79999999999984</v>
      </c>
      <c r="EX78" s="160">
        <f>ET78+EX77</f>
        <v>26387.697600000014</v>
      </c>
      <c r="EY78" s="160">
        <f t="shared" ref="EY78" si="663">EW78+EY77</f>
        <v>329.99999999999983</v>
      </c>
      <c r="EZ78" s="160">
        <f t="shared" ref="EZ78" si="664">EX78+EZ77</f>
        <v>27162.775200000015</v>
      </c>
      <c r="FA78" s="160">
        <f t="shared" ref="FA78" si="665">EY78+FA77</f>
        <v>343.19999999999982</v>
      </c>
      <c r="FB78" s="160">
        <f t="shared" ref="FB78" si="666">EZ78+FB77</f>
        <v>27937.852800000015</v>
      </c>
      <c r="FC78" s="160">
        <f t="shared" ref="FC78" si="667">FA78+FC77</f>
        <v>343.19999999999982</v>
      </c>
      <c r="FD78" s="160">
        <f t="shared" ref="FD78" si="668">FB78+FD77</f>
        <v>27937.852800000015</v>
      </c>
      <c r="FE78" s="160">
        <f t="shared" ref="FE78" si="669">FC78+FE77</f>
        <v>343.19999999999982</v>
      </c>
      <c r="FF78" s="160">
        <f t="shared" ref="FF78" si="670">FD78+FF77</f>
        <v>27937.852800000015</v>
      </c>
      <c r="FG78" s="160">
        <f t="shared" ref="FG78" si="671">FE78+FG77</f>
        <v>343.19999999999982</v>
      </c>
      <c r="FH78" s="160">
        <f t="shared" ref="FH78" si="672">FF78+FH77</f>
        <v>27937.852800000015</v>
      </c>
      <c r="FI78" s="160">
        <f t="shared" ref="FI78" si="673">FG78+FI77</f>
        <v>343.19999999999982</v>
      </c>
      <c r="FJ78" s="160">
        <f t="shared" ref="FJ78" si="674">FH78+FJ77</f>
        <v>27937.852800000015</v>
      </c>
      <c r="FK78" s="160">
        <f t="shared" ref="FK78" si="675">FI78+FK77</f>
        <v>343.19999999999982</v>
      </c>
      <c r="FL78" s="160">
        <f t="shared" ref="FL78" si="676">FJ78+FL77</f>
        <v>27937.852800000015</v>
      </c>
      <c r="FM78" s="160">
        <f t="shared" ref="FM78" si="677">FK78+FM77</f>
        <v>343.19999999999982</v>
      </c>
      <c r="FN78" s="160">
        <f t="shared" ref="FN78" si="678">FL78+FN77</f>
        <v>27937.852800000015</v>
      </c>
      <c r="FO78" s="160">
        <f t="shared" ref="FO78" si="679">FM78+FO77</f>
        <v>343.19999999999982</v>
      </c>
      <c r="FP78" s="160">
        <f t="shared" ref="FP78" si="680">FN78+FP77</f>
        <v>27937.852800000015</v>
      </c>
      <c r="FQ78" s="160">
        <f t="shared" ref="FQ78" si="681">FO78+FQ77</f>
        <v>343.19999999999982</v>
      </c>
      <c r="FR78" s="160">
        <f t="shared" ref="FR78" si="682">FP78+FR77</f>
        <v>27937.852800000015</v>
      </c>
      <c r="FS78" s="160">
        <f t="shared" ref="FS78" si="683">FQ78+FS77</f>
        <v>343.19999999999982</v>
      </c>
      <c r="FT78" s="160">
        <f t="shared" ref="FT78" si="684">FR78+FT77</f>
        <v>27937.852800000015</v>
      </c>
      <c r="FU78" s="173">
        <f>EU78+FU77</f>
        <v>2647.2022155550389</v>
      </c>
      <c r="FV78" s="170">
        <f>EV78+FV77</f>
        <v>40.723279520775634</v>
      </c>
      <c r="FW78" s="160">
        <f>FS78+FW77</f>
        <v>343.19999999999982</v>
      </c>
      <c r="FX78" s="160">
        <f>FT78+FX77</f>
        <v>27937.852800000015</v>
      </c>
      <c r="FY78" s="160">
        <f t="shared" ref="FY78" si="685">FW78+FY77</f>
        <v>343.19999999999982</v>
      </c>
      <c r="FZ78" s="160">
        <f t="shared" ref="FZ78" si="686">FX78+FZ77</f>
        <v>27937.852800000015</v>
      </c>
      <c r="GA78" s="160">
        <f t="shared" ref="GA78" si="687">FY78+GA77</f>
        <v>343.19999999999982</v>
      </c>
      <c r="GB78" s="171">
        <f t="shared" ref="GB78" si="688">FZ78+GB77</f>
        <v>27937.852800000015</v>
      </c>
      <c r="GC78" s="172">
        <f t="shared" ref="GC78" si="689">GA78+GC77</f>
        <v>343.19999999999982</v>
      </c>
      <c r="GD78" s="160">
        <f t="shared" ref="GD78" si="690">GB78+GD77</f>
        <v>27937.852800000015</v>
      </c>
      <c r="GE78" s="160">
        <f t="shared" ref="GE78" si="691">GC78+GE77</f>
        <v>343.19999999999982</v>
      </c>
      <c r="GF78" s="160">
        <f t="shared" ref="GF78" si="692">GD78+GF77</f>
        <v>27937.852800000015</v>
      </c>
      <c r="GG78" s="160">
        <f t="shared" ref="GG78" si="693">GE78+GG77</f>
        <v>343.19999999999982</v>
      </c>
      <c r="GH78" s="160">
        <f t="shared" ref="GH78" si="694">GF78+GH77</f>
        <v>27937.852800000015</v>
      </c>
      <c r="GI78" s="160">
        <f t="shared" ref="GI78" si="695">GG78+GI77</f>
        <v>343.19999999999982</v>
      </c>
      <c r="GJ78" s="160">
        <f t="shared" ref="GJ78" si="696">GH78+GJ77</f>
        <v>27937.852800000015</v>
      </c>
      <c r="GK78" s="160">
        <f t="shared" ref="GK78" si="697">GI78+GK77</f>
        <v>343.19999999999982</v>
      </c>
      <c r="GL78" s="160">
        <f t="shared" ref="GL78" si="698">GJ78+GL77</f>
        <v>27937.852800000015</v>
      </c>
      <c r="GM78" s="160">
        <f t="shared" ref="GM78" si="699">GK78+GM77</f>
        <v>343.19999999999982</v>
      </c>
      <c r="GN78" s="160">
        <f t="shared" ref="GN78" si="700">GL78+GN77</f>
        <v>27937.852800000015</v>
      </c>
      <c r="GO78" s="160">
        <f t="shared" ref="GO78" si="701">GM78+GO77</f>
        <v>343.19999999999982</v>
      </c>
      <c r="GP78" s="160">
        <f t="shared" ref="GP78" si="702">GN78+GP77</f>
        <v>27937.852800000015</v>
      </c>
      <c r="GQ78" s="160">
        <f t="shared" ref="GQ78" si="703">GO78+GQ77</f>
        <v>343.19999999999982</v>
      </c>
      <c r="GR78" s="160">
        <f t="shared" ref="GR78" si="704">GP78+GR77</f>
        <v>27937.852800000015</v>
      </c>
      <c r="GS78" s="160">
        <f t="shared" ref="GS78" si="705">GQ78+GS77</f>
        <v>343.19999999999982</v>
      </c>
      <c r="GT78" s="160">
        <f t="shared" ref="GT78" si="706">GR78+GT77</f>
        <v>27937.852800000015</v>
      </c>
      <c r="GU78" s="173">
        <f>FU78+GU77</f>
        <v>2824.8727699587885</v>
      </c>
      <c r="GV78" s="170">
        <f>FV78+GV77</f>
        <v>41.643697381689798</v>
      </c>
      <c r="GW78" s="160">
        <f>GS78+GW77</f>
        <v>343.19999999999982</v>
      </c>
      <c r="GX78" s="160">
        <f>GT78+GX77</f>
        <v>27937.852800000015</v>
      </c>
      <c r="GY78" s="160">
        <f t="shared" ref="GY78" si="707">GW78+GY77</f>
        <v>343.19999999999982</v>
      </c>
      <c r="GZ78" s="160">
        <f t="shared" ref="GZ78" si="708">GX78+GZ77</f>
        <v>27937.852800000015</v>
      </c>
      <c r="HA78" s="160">
        <f t="shared" ref="HA78" si="709">GY78+HA77</f>
        <v>343.19999999999982</v>
      </c>
      <c r="HB78" s="160">
        <f t="shared" ref="HB78" si="710">GZ78+HB77</f>
        <v>27937.852800000015</v>
      </c>
      <c r="HC78" s="160">
        <f t="shared" ref="HC78" si="711">HA78+HC77</f>
        <v>343.19999999999982</v>
      </c>
      <c r="HD78" s="160">
        <f t="shared" ref="HD78" si="712">HB78+HD77</f>
        <v>27937.852800000015</v>
      </c>
      <c r="HE78" s="160">
        <f t="shared" ref="HE78" si="713">HC78+HE77</f>
        <v>343.19999999999982</v>
      </c>
      <c r="HF78" s="160">
        <f t="shared" ref="HF78" si="714">HD78+HF77</f>
        <v>27937.852800000015</v>
      </c>
      <c r="HG78" s="160">
        <f t="shared" ref="HG78" si="715">HE78+HG77</f>
        <v>343.19999999999982</v>
      </c>
      <c r="HH78" s="160">
        <f t="shared" ref="HH78" si="716">HF78+HH77</f>
        <v>27937.852800000015</v>
      </c>
      <c r="HI78" s="160">
        <f t="shared" ref="HI78" si="717">HG78+HI77</f>
        <v>343.19999999999982</v>
      </c>
      <c r="HJ78" s="160">
        <f t="shared" ref="HJ78" si="718">HH78+HJ77</f>
        <v>27937.852800000015</v>
      </c>
      <c r="HK78" s="160">
        <f t="shared" ref="HK78" si="719">HI78+HK77</f>
        <v>343.19999999999982</v>
      </c>
      <c r="HL78" s="160">
        <f t="shared" ref="HL78" si="720">HJ78+HL77</f>
        <v>27937.852800000015</v>
      </c>
      <c r="HM78" s="173">
        <f>GU78+HM77</f>
        <v>2883.541733514126</v>
      </c>
      <c r="HN78" s="174"/>
      <c r="HQ78" s="160"/>
    </row>
    <row r="79" spans="1:225" s="5" customFormat="1"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>
        <f>(D76+V76/2)-0.7</f>
        <v>3.7959379674437148</v>
      </c>
      <c r="V79" s="190"/>
      <c r="AH79" s="76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3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>
        <f>V77/2+AV77+BV77+CV77/2-1.4</f>
        <v>17.380696757199296</v>
      </c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Z79" s="76"/>
      <c r="DU79" s="194"/>
      <c r="DV79" s="194"/>
      <c r="DW79" s="194"/>
      <c r="DX79" s="194"/>
      <c r="DY79" s="194"/>
      <c r="DZ79" s="194"/>
      <c r="EA79" s="194"/>
      <c r="EB79" s="194"/>
      <c r="EC79" s="194"/>
      <c r="ED79" s="194"/>
      <c r="EE79" s="194"/>
      <c r="EF79" s="194"/>
      <c r="EG79" s="194"/>
      <c r="EH79" s="194"/>
      <c r="EI79" s="194"/>
      <c r="EJ79" s="194"/>
      <c r="EK79" s="194"/>
      <c r="EL79" s="194"/>
      <c r="EM79" s="194"/>
      <c r="EN79" s="194"/>
      <c r="EO79" s="194"/>
      <c r="EP79" s="194"/>
      <c r="EQ79" s="194"/>
      <c r="ER79" s="194"/>
      <c r="ES79" s="194"/>
      <c r="ET79" s="194"/>
      <c r="EU79" s="194">
        <f>CV77/2+DV77+EV77+FV77/2-1.1</f>
        <v>15.17205211060879</v>
      </c>
      <c r="EV79" s="194"/>
      <c r="EW79" s="194"/>
      <c r="EX79" s="194"/>
      <c r="EY79" s="194"/>
      <c r="EZ79" s="194"/>
      <c r="FA79" s="194"/>
      <c r="FB79" s="194"/>
      <c r="FC79" s="194"/>
      <c r="FD79" s="194"/>
      <c r="FE79" s="194"/>
      <c r="FF79" s="194"/>
      <c r="FG79" s="194"/>
      <c r="FH79" s="194"/>
      <c r="FI79" s="194"/>
      <c r="FJ79" s="194"/>
      <c r="FK79" s="194"/>
      <c r="FL79" s="194"/>
      <c r="FM79" s="194"/>
      <c r="FN79" s="194"/>
      <c r="FO79" s="194"/>
      <c r="FP79" s="194"/>
      <c r="FQ79" s="194"/>
      <c r="FR79" s="194"/>
      <c r="FS79" s="194"/>
      <c r="FT79" s="194"/>
      <c r="FU79" s="194"/>
      <c r="FV79" s="194"/>
      <c r="GB79" s="76"/>
      <c r="GU79" s="196">
        <f>FV77/2-0.1</f>
        <v>1.0745926855238328</v>
      </c>
      <c r="GV79" s="197">
        <f>GV77</f>
        <v>0.92041786091416511</v>
      </c>
      <c r="GW79" s="191"/>
      <c r="GX79" s="191"/>
      <c r="GY79" s="191"/>
      <c r="GZ79" s="191"/>
      <c r="HA79" s="191"/>
      <c r="HB79" s="191"/>
      <c r="HC79" s="191"/>
      <c r="HD79" s="191"/>
      <c r="HE79" s="191"/>
      <c r="HF79" s="191"/>
      <c r="HG79" s="191"/>
      <c r="HH79" s="191"/>
      <c r="HI79" s="191"/>
      <c r="HJ79" s="191"/>
      <c r="HK79" s="191"/>
      <c r="HL79" s="191"/>
      <c r="HM79" s="191"/>
      <c r="HN79" s="176">
        <f>GV79+GU79+EU79+BU79+U79</f>
        <v>38.3436973816898</v>
      </c>
    </row>
    <row r="80" spans="1:225" s="5" customFormat="1">
      <c r="B80" s="5" t="s">
        <v>147</v>
      </c>
      <c r="D80" s="236" t="s">
        <v>152</v>
      </c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AH80" s="76"/>
      <c r="AU80" s="236" t="s">
        <v>153</v>
      </c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  <c r="BI80" s="236"/>
      <c r="BJ80" s="236"/>
      <c r="BK80" s="236"/>
      <c r="BL80" s="236"/>
      <c r="BM80" s="236"/>
      <c r="BN80" s="236"/>
      <c r="BO80" s="236"/>
      <c r="BP80" s="236"/>
      <c r="BQ80" s="236"/>
      <c r="BR80" s="236"/>
      <c r="BS80" s="236"/>
      <c r="BT80" s="236"/>
      <c r="BU80" s="236"/>
      <c r="BV80" s="236"/>
      <c r="BW80" s="236"/>
      <c r="BX80" s="236"/>
      <c r="BY80" s="236"/>
      <c r="BZ80" s="236"/>
      <c r="CA80" s="236"/>
      <c r="CB80" s="236"/>
      <c r="CC80" s="236"/>
      <c r="CD80" s="236"/>
      <c r="CE80" s="236"/>
      <c r="CF80" s="236"/>
      <c r="CG80" s="236"/>
      <c r="CH80" s="236"/>
      <c r="CI80" s="236"/>
      <c r="CJ80" s="236"/>
      <c r="CK80" s="236"/>
      <c r="CL80" s="236"/>
      <c r="CM80" s="236"/>
      <c r="CN80" s="236"/>
      <c r="CO80" s="236"/>
      <c r="CP80" s="236"/>
      <c r="CQ80" s="236"/>
      <c r="CR80" s="236"/>
      <c r="CS80" s="236"/>
      <c r="CT80" s="236"/>
      <c r="CU80" s="236"/>
      <c r="CV80" s="236"/>
      <c r="CZ80" s="76"/>
      <c r="DU80" s="236" t="s">
        <v>154</v>
      </c>
      <c r="DV80" s="236"/>
      <c r="DW80" s="236"/>
      <c r="DX80" s="236"/>
      <c r="DY80" s="236"/>
      <c r="DZ80" s="236"/>
      <c r="EA80" s="236"/>
      <c r="EB80" s="236"/>
      <c r="EC80" s="236"/>
      <c r="ED80" s="236"/>
      <c r="EE80" s="236"/>
      <c r="EF80" s="236"/>
      <c r="EG80" s="236"/>
      <c r="EH80" s="236"/>
      <c r="EI80" s="236"/>
      <c r="EJ80" s="236"/>
      <c r="EK80" s="236"/>
      <c r="EL80" s="236"/>
      <c r="EM80" s="236"/>
      <c r="EN80" s="236"/>
      <c r="EO80" s="236"/>
      <c r="EP80" s="236"/>
      <c r="EQ80" s="236"/>
      <c r="ER80" s="236"/>
      <c r="ES80" s="236"/>
      <c r="ET80" s="236"/>
      <c r="EU80" s="236"/>
      <c r="EV80" s="236"/>
      <c r="EW80" s="236"/>
      <c r="EX80" s="236"/>
      <c r="EY80" s="236"/>
      <c r="EZ80" s="236"/>
      <c r="FA80" s="236"/>
      <c r="FB80" s="236"/>
      <c r="FC80" s="236"/>
      <c r="FD80" s="236"/>
      <c r="FE80" s="236"/>
      <c r="FF80" s="236"/>
      <c r="FG80" s="236"/>
      <c r="FH80" s="236"/>
      <c r="FI80" s="236"/>
      <c r="FJ80" s="236"/>
      <c r="FK80" s="236"/>
      <c r="FL80" s="236"/>
      <c r="FM80" s="236"/>
      <c r="FN80" s="236"/>
      <c r="FO80" s="236"/>
      <c r="FP80" s="236"/>
      <c r="FQ80" s="236"/>
      <c r="FR80" s="236"/>
      <c r="FS80" s="236"/>
      <c r="FT80" s="236"/>
      <c r="FU80" s="236"/>
      <c r="FV80" s="236"/>
      <c r="GB80" s="76"/>
      <c r="GU80" s="5" t="s">
        <v>155</v>
      </c>
      <c r="GV80" s="236" t="s">
        <v>156</v>
      </c>
      <c r="GW80" s="236"/>
      <c r="GX80" s="236"/>
      <c r="GY80" s="236"/>
      <c r="GZ80" s="236"/>
      <c r="HA80" s="236"/>
      <c r="HB80" s="236"/>
      <c r="HC80" s="236"/>
      <c r="HD80" s="236"/>
      <c r="HE80" s="236"/>
      <c r="HF80" s="236"/>
      <c r="HG80" s="236"/>
      <c r="HH80" s="236"/>
      <c r="HI80" s="236"/>
      <c r="HJ80" s="236"/>
      <c r="HK80" s="236"/>
      <c r="HL80" s="236"/>
      <c r="HM80" s="236"/>
    </row>
    <row r="81" spans="2:225" s="5" customFormat="1">
      <c r="D81" s="5" t="s">
        <v>157</v>
      </c>
      <c r="V81" s="5">
        <v>3.1</v>
      </c>
      <c r="AH81" s="76"/>
      <c r="BH81" s="70"/>
      <c r="CZ81" s="76"/>
      <c r="GB81" s="76"/>
    </row>
    <row r="82" spans="2:225" s="5" customFormat="1">
      <c r="U82" s="176">
        <f>D69+U60+U46+D16</f>
        <v>334.48546204535234</v>
      </c>
      <c r="AH82" s="76"/>
      <c r="AV82" s="5">
        <f>AU69+AV60+AV46+AV16</f>
        <v>1278.9848672676194</v>
      </c>
      <c r="BH82" s="70"/>
      <c r="CZ82" s="76"/>
      <c r="DU82" s="176">
        <f>CV69+DU60+CV46+CV16+600</f>
        <v>1797.4837618895349</v>
      </c>
      <c r="FV82" s="176">
        <f>FU69+FV60+FU46+FV16</f>
        <v>177.91030325721249</v>
      </c>
      <c r="GB82" s="76"/>
      <c r="HQ82" s="176">
        <f>FV83+FV82+DU82+DU83+AV82+AV83+U82+U83</f>
        <v>3878.5417335141269</v>
      </c>
    </row>
    <row r="83" spans="2:225" s="5" customFormat="1">
      <c r="U83" s="176">
        <f>+U47</f>
        <v>45.440471158294365</v>
      </c>
      <c r="AH83" s="76"/>
      <c r="AV83" s="5">
        <f>AV47</f>
        <v>137.13046789611303</v>
      </c>
      <c r="BH83" s="70"/>
      <c r="CZ83" s="76"/>
      <c r="DU83" s="5">
        <f>CV47</f>
        <v>100.01246250000001</v>
      </c>
      <c r="FV83" s="176">
        <f>FU47</f>
        <v>7.0939375000000027</v>
      </c>
      <c r="GB83" s="76"/>
      <c r="HQ83" s="176">
        <f>HQ82*1.11</f>
        <v>4305.181324200681</v>
      </c>
    </row>
    <row r="84" spans="2:225" s="5" customFormat="1" ht="30">
      <c r="B84" s="47" t="s">
        <v>134</v>
      </c>
      <c r="AH84" s="76"/>
      <c r="BH84" s="70"/>
      <c r="CZ84" s="76"/>
      <c r="GB84" s="76"/>
    </row>
    <row r="85" spans="2:225" s="5" customFormat="1">
      <c r="C85" s="5" t="s">
        <v>137</v>
      </c>
      <c r="D85" s="5" t="s">
        <v>138</v>
      </c>
      <c r="AH85" s="76"/>
      <c r="BH85" s="70"/>
      <c r="CZ85" s="76"/>
      <c r="GB85" s="76"/>
    </row>
    <row r="86" spans="2:225" s="5" customFormat="1">
      <c r="C86" s="5" t="s">
        <v>135</v>
      </c>
      <c r="AH86" s="76"/>
      <c r="BH86" s="70"/>
      <c r="CZ86" s="76"/>
      <c r="GB86" s="76"/>
    </row>
    <row r="87" spans="2:225" s="5" customFormat="1">
      <c r="B87" s="5" t="s">
        <v>139</v>
      </c>
      <c r="C87" s="5">
        <v>27.2</v>
      </c>
      <c r="D87" s="5">
        <v>30.1</v>
      </c>
      <c r="AH87" s="76"/>
      <c r="BH87" s="70"/>
      <c r="CZ87" s="76"/>
      <c r="GB87" s="76"/>
    </row>
    <row r="88" spans="2:225" s="5" customFormat="1">
      <c r="B88" s="5" t="s">
        <v>140</v>
      </c>
      <c r="C88" s="5">
        <v>3</v>
      </c>
      <c r="AH88" s="76"/>
      <c r="BH88" s="70"/>
      <c r="CZ88" s="76"/>
      <c r="GB88" s="76"/>
    </row>
    <row r="89" spans="2:225" s="5" customFormat="1">
      <c r="B89" s="5" t="s">
        <v>145</v>
      </c>
      <c r="D89" s="5">
        <v>10</v>
      </c>
      <c r="AH89" s="76"/>
      <c r="BH89" s="70"/>
      <c r="CZ89" s="76"/>
      <c r="GB89" s="76"/>
    </row>
    <row r="90" spans="2:225" s="5" customFormat="1">
      <c r="AH90" s="76"/>
      <c r="BH90" s="70"/>
      <c r="CZ90" s="76"/>
      <c r="GB90" s="76"/>
    </row>
    <row r="91" spans="2:225" s="5" customFormat="1" ht="13.5" customHeight="1">
      <c r="B91" s="5" t="s">
        <v>136</v>
      </c>
      <c r="C91" s="5">
        <f>SUM(C87:C90)</f>
        <v>30.2</v>
      </c>
      <c r="D91" s="5">
        <f>SUM(D87:D87)</f>
        <v>30.1</v>
      </c>
      <c r="AH91" s="76"/>
      <c r="BH91" s="70"/>
      <c r="CZ91" s="76"/>
      <c r="GB91" s="76"/>
    </row>
    <row r="92" spans="2:225" s="5" customFormat="1">
      <c r="AH92" s="76"/>
      <c r="BH92" s="70"/>
      <c r="CZ92" s="76"/>
      <c r="GB92" s="76"/>
    </row>
    <row r="93" spans="2:225" s="5" customFormat="1">
      <c r="AH93" s="76"/>
      <c r="BH93" s="70"/>
      <c r="CZ93" s="76"/>
      <c r="GB93" s="76"/>
    </row>
    <row r="94" spans="2:225" s="5" customFormat="1">
      <c r="AH94" s="76"/>
      <c r="BH94" s="70"/>
      <c r="CZ94" s="76"/>
      <c r="GB94" s="76"/>
    </row>
    <row r="95" spans="2:225" s="5" customFormat="1">
      <c r="B95" s="5" t="s">
        <v>141</v>
      </c>
      <c r="C95" s="5">
        <f>5210-259</f>
        <v>4951</v>
      </c>
      <c r="AH95" s="76"/>
      <c r="BH95" s="70"/>
      <c r="CZ95" s="76"/>
      <c r="GB95" s="76"/>
    </row>
    <row r="96" spans="2:225" s="5" customFormat="1">
      <c r="B96" s="5" t="s">
        <v>142</v>
      </c>
      <c r="C96" s="5">
        <f>C95/4</f>
        <v>1237.75</v>
      </c>
      <c r="AH96" s="76"/>
      <c r="BH96" s="70"/>
      <c r="CZ96" s="76"/>
      <c r="GB96" s="76"/>
    </row>
    <row r="97" spans="2:184" s="5" customFormat="1">
      <c r="B97" s="5" t="s">
        <v>143</v>
      </c>
      <c r="C97" s="5">
        <f>C96/HV25</f>
        <v>27.206286405099462</v>
      </c>
      <c r="AH97" s="76"/>
      <c r="BH97" s="70"/>
      <c r="CZ97" s="76"/>
      <c r="GB97" s="76"/>
    </row>
    <row r="98" spans="2:184" s="5" customFormat="1">
      <c r="B98" s="5" t="s">
        <v>144</v>
      </c>
      <c r="C98" s="5">
        <v>30.2</v>
      </c>
      <c r="AH98" s="76"/>
      <c r="BH98" s="70"/>
      <c r="CZ98" s="76"/>
      <c r="GB98" s="76"/>
    </row>
    <row r="99" spans="2:184" s="5" customFormat="1">
      <c r="AH99" s="76"/>
      <c r="BH99" s="70"/>
      <c r="CZ99" s="76"/>
      <c r="GB99" s="76"/>
    </row>
    <row r="100" spans="2:184" s="5" customFormat="1">
      <c r="AH100" s="76"/>
      <c r="BH100" s="70"/>
      <c r="CZ100" s="76"/>
      <c r="GB100" s="76"/>
    </row>
    <row r="101" spans="2:184" s="5" customFormat="1">
      <c r="AH101" s="76"/>
      <c r="BH101" s="70"/>
      <c r="CZ101" s="76"/>
      <c r="GB101" s="76"/>
    </row>
    <row r="102" spans="2:184" s="5" customFormat="1">
      <c r="AH102" s="76"/>
      <c r="BH102" s="70"/>
      <c r="CZ102" s="76"/>
      <c r="GB102" s="76"/>
    </row>
    <row r="103" spans="2:184" s="5" customFormat="1">
      <c r="AH103" s="76"/>
      <c r="BH103" s="70"/>
      <c r="CZ103" s="76"/>
      <c r="GB103" s="76"/>
    </row>
    <row r="104" spans="2:184" s="5" customFormat="1">
      <c r="AH104" s="76"/>
      <c r="BH104" s="70"/>
      <c r="CZ104" s="76"/>
      <c r="GB104" s="76"/>
    </row>
    <row r="105" spans="2:184" s="5" customFormat="1">
      <c r="AH105" s="76"/>
      <c r="BH105" s="70"/>
      <c r="CZ105" s="76"/>
      <c r="GB105" s="76"/>
    </row>
    <row r="106" spans="2:184" s="5" customFormat="1">
      <c r="AH106" s="76"/>
      <c r="BH106" s="70"/>
      <c r="CZ106" s="76"/>
      <c r="GB106" s="76"/>
    </row>
    <row r="107" spans="2:184" s="5" customFormat="1">
      <c r="AH107" s="76"/>
      <c r="BH107" s="70"/>
      <c r="CZ107" s="76"/>
      <c r="GB107" s="76"/>
    </row>
    <row r="108" spans="2:184" s="5" customFormat="1">
      <c r="AH108" s="76"/>
      <c r="BH108" s="70"/>
      <c r="CZ108" s="76"/>
      <c r="GB108" s="76"/>
    </row>
    <row r="109" spans="2:184" s="5" customFormat="1">
      <c r="AH109" s="76"/>
      <c r="BH109" s="70"/>
      <c r="CZ109" s="76"/>
      <c r="GB109" s="76"/>
    </row>
    <row r="110" spans="2:184" s="5" customFormat="1">
      <c r="AH110" s="76"/>
      <c r="BH110" s="70"/>
      <c r="CZ110" s="76"/>
      <c r="GB110" s="76"/>
    </row>
    <row r="111" spans="2:184" s="5" customFormat="1">
      <c r="AH111" s="76"/>
      <c r="BH111" s="70"/>
      <c r="CZ111" s="76"/>
      <c r="GB111" s="76"/>
    </row>
    <row r="112" spans="2:184" s="5" customFormat="1">
      <c r="AH112" s="76"/>
      <c r="BH112" s="70"/>
      <c r="CZ112" s="76"/>
      <c r="GB112" s="76"/>
    </row>
    <row r="113" spans="34:184" s="5" customFormat="1">
      <c r="AH113" s="76"/>
      <c r="BH113" s="70"/>
      <c r="CZ113" s="76"/>
      <c r="GB113" s="76"/>
    </row>
    <row r="114" spans="34:184" s="5" customFormat="1">
      <c r="AH114" s="76"/>
      <c r="BH114" s="70"/>
      <c r="CZ114" s="76"/>
      <c r="GB114" s="76"/>
    </row>
    <row r="115" spans="34:184" s="5" customFormat="1">
      <c r="AH115" s="76"/>
      <c r="BH115" s="70"/>
      <c r="CZ115" s="76"/>
      <c r="GB115" s="76"/>
    </row>
    <row r="116" spans="34:184" s="5" customFormat="1">
      <c r="AH116" s="76"/>
      <c r="BH116" s="70"/>
      <c r="CZ116" s="76"/>
      <c r="GB116" s="76"/>
    </row>
    <row r="117" spans="34:184" s="5" customFormat="1">
      <c r="AH117" s="76"/>
      <c r="BH117" s="70"/>
      <c r="CZ117" s="76"/>
      <c r="GB117" s="76"/>
    </row>
    <row r="118" spans="34:184" s="5" customFormat="1">
      <c r="AH118" s="76"/>
      <c r="BH118" s="70"/>
      <c r="CZ118" s="76"/>
      <c r="GB118" s="76"/>
    </row>
    <row r="119" spans="34:184" s="5" customFormat="1">
      <c r="AH119" s="76"/>
      <c r="BH119" s="70"/>
      <c r="CZ119" s="76"/>
      <c r="GB119" s="76"/>
    </row>
    <row r="120" spans="34:184" s="5" customFormat="1">
      <c r="AH120" s="76"/>
      <c r="BH120" s="70"/>
      <c r="CZ120" s="76"/>
      <c r="GB120" s="76"/>
    </row>
    <row r="121" spans="34:184" s="5" customFormat="1">
      <c r="AH121" s="76"/>
      <c r="BH121" s="70"/>
      <c r="CZ121" s="76"/>
      <c r="GB121" s="76"/>
    </row>
    <row r="122" spans="34:184" s="5" customFormat="1">
      <c r="AH122" s="76"/>
      <c r="BH122" s="70"/>
      <c r="CZ122" s="76"/>
      <c r="GB122" s="76"/>
    </row>
    <row r="123" spans="34:184" s="5" customFormat="1">
      <c r="AH123" s="76"/>
      <c r="BH123" s="70"/>
      <c r="CZ123" s="76"/>
      <c r="GB123" s="76"/>
    </row>
    <row r="124" spans="34:184" s="5" customFormat="1">
      <c r="AH124" s="76"/>
      <c r="BH124" s="70"/>
      <c r="CZ124" s="76"/>
      <c r="GB124" s="76"/>
    </row>
    <row r="125" spans="34:184" s="5" customFormat="1">
      <c r="AH125" s="76"/>
      <c r="BH125" s="70"/>
      <c r="CZ125" s="76"/>
      <c r="GB125" s="76"/>
    </row>
    <row r="126" spans="34:184" s="5" customFormat="1">
      <c r="AH126" s="76"/>
      <c r="BH126" s="70"/>
      <c r="CZ126" s="76"/>
      <c r="GB126" s="76"/>
    </row>
    <row r="127" spans="34:184" s="5" customFormat="1">
      <c r="AH127" s="76"/>
      <c r="BH127" s="70"/>
      <c r="CZ127" s="76"/>
      <c r="GB127" s="76"/>
    </row>
    <row r="128" spans="34:184" s="5" customFormat="1">
      <c r="AH128" s="76"/>
      <c r="BH128" s="70"/>
      <c r="CZ128" s="76"/>
      <c r="GB128" s="76"/>
    </row>
    <row r="129" spans="34:184" s="5" customFormat="1">
      <c r="AH129" s="76"/>
      <c r="BH129" s="70"/>
      <c r="CZ129" s="76"/>
      <c r="GB129" s="76"/>
    </row>
    <row r="130" spans="34:184" s="5" customFormat="1">
      <c r="AH130" s="76"/>
      <c r="BH130" s="70"/>
      <c r="CZ130" s="76"/>
      <c r="GB130" s="76"/>
    </row>
    <row r="131" spans="34:184" s="5" customFormat="1">
      <c r="AH131" s="76"/>
      <c r="BH131" s="70"/>
      <c r="CZ131" s="76"/>
      <c r="GB131" s="76"/>
    </row>
    <row r="132" spans="34:184" s="5" customFormat="1">
      <c r="AH132" s="76"/>
      <c r="BH132" s="70"/>
      <c r="CZ132" s="76"/>
      <c r="GB132" s="76"/>
    </row>
    <row r="133" spans="34:184" s="5" customFormat="1">
      <c r="AH133" s="76"/>
      <c r="BH133" s="70"/>
      <c r="CZ133" s="76"/>
      <c r="GB133" s="76"/>
    </row>
    <row r="134" spans="34:184" s="5" customFormat="1">
      <c r="AH134" s="76"/>
      <c r="BH134" s="70"/>
      <c r="CZ134" s="76"/>
      <c r="GB134" s="76"/>
    </row>
    <row r="135" spans="34:184" s="5" customFormat="1">
      <c r="AH135" s="76"/>
      <c r="BH135" s="70"/>
      <c r="CZ135" s="76"/>
      <c r="GB135" s="76"/>
    </row>
    <row r="136" spans="34:184" s="5" customFormat="1">
      <c r="AH136" s="76"/>
      <c r="BH136" s="70"/>
      <c r="CZ136" s="76"/>
      <c r="GB136" s="76"/>
    </row>
    <row r="137" spans="34:184" s="5" customFormat="1">
      <c r="AH137" s="76"/>
      <c r="BH137" s="70"/>
      <c r="CZ137" s="76"/>
      <c r="GB137" s="76"/>
    </row>
    <row r="138" spans="34:184" s="5" customFormat="1">
      <c r="AH138" s="76"/>
      <c r="BH138" s="70"/>
      <c r="CZ138" s="76"/>
      <c r="GB138" s="76"/>
    </row>
    <row r="139" spans="34:184" s="5" customFormat="1">
      <c r="AH139" s="76"/>
      <c r="BH139" s="70"/>
      <c r="CZ139" s="76"/>
      <c r="GB139" s="76"/>
    </row>
    <row r="140" spans="34:184" s="5" customFormat="1">
      <c r="AH140" s="76"/>
      <c r="BH140" s="70"/>
      <c r="CZ140" s="76"/>
      <c r="GB140" s="76"/>
    </row>
    <row r="141" spans="34:184" s="5" customFormat="1">
      <c r="AH141" s="76"/>
      <c r="BH141" s="70"/>
      <c r="CZ141" s="76"/>
      <c r="GB141" s="76"/>
    </row>
    <row r="142" spans="34:184" s="5" customFormat="1">
      <c r="AH142" s="76"/>
      <c r="BH142" s="70"/>
      <c r="CZ142" s="76"/>
      <c r="GB142" s="76"/>
    </row>
    <row r="143" spans="34:184" s="5" customFormat="1">
      <c r="AH143" s="76"/>
      <c r="BH143" s="70"/>
      <c r="CZ143" s="76"/>
      <c r="GB143" s="76"/>
    </row>
    <row r="144" spans="34:184" s="5" customFormat="1">
      <c r="AH144" s="76"/>
      <c r="BH144" s="70"/>
      <c r="CZ144" s="76"/>
      <c r="GB144" s="76"/>
    </row>
    <row r="145" spans="34:184" s="5" customFormat="1">
      <c r="AH145" s="76"/>
      <c r="BH145" s="70"/>
      <c r="CZ145" s="76"/>
      <c r="GB145" s="76"/>
    </row>
    <row r="146" spans="34:184" s="5" customFormat="1">
      <c r="AH146" s="76"/>
      <c r="BH146" s="70"/>
      <c r="CZ146" s="76"/>
      <c r="GB146" s="76"/>
    </row>
    <row r="147" spans="34:184" s="5" customFormat="1">
      <c r="AH147" s="76"/>
      <c r="BH147" s="70"/>
      <c r="CZ147" s="76"/>
      <c r="GB147" s="76"/>
    </row>
    <row r="148" spans="34:184" s="5" customFormat="1">
      <c r="AH148" s="76"/>
      <c r="BH148" s="70"/>
      <c r="CZ148" s="76"/>
      <c r="GB148" s="76"/>
    </row>
    <row r="149" spans="34:184" s="5" customFormat="1">
      <c r="AH149" s="76"/>
      <c r="BH149" s="70"/>
      <c r="CZ149" s="76"/>
      <c r="GB149" s="76"/>
    </row>
    <row r="150" spans="34:184" s="5" customFormat="1">
      <c r="AH150" s="76"/>
      <c r="BH150" s="70"/>
      <c r="CZ150" s="76"/>
      <c r="GB150" s="76"/>
    </row>
    <row r="151" spans="34:184" s="5" customFormat="1">
      <c r="AH151" s="76"/>
      <c r="BH151" s="70"/>
      <c r="CZ151" s="76"/>
      <c r="GB151" s="76"/>
    </row>
    <row r="152" spans="34:184" s="5" customFormat="1">
      <c r="AH152" s="76"/>
      <c r="BH152" s="70"/>
      <c r="CZ152" s="76"/>
      <c r="GB152" s="76"/>
    </row>
    <row r="153" spans="34:184" s="5" customFormat="1">
      <c r="AH153" s="76"/>
      <c r="BH153" s="70"/>
      <c r="CZ153" s="76"/>
      <c r="GB153" s="76"/>
    </row>
    <row r="154" spans="34:184" s="5" customFormat="1">
      <c r="AH154" s="76"/>
      <c r="BH154" s="70"/>
      <c r="CZ154" s="76"/>
      <c r="GB154" s="76"/>
    </row>
    <row r="155" spans="34:184" s="5" customFormat="1">
      <c r="AH155" s="76"/>
      <c r="BH155" s="70"/>
      <c r="CZ155" s="76"/>
      <c r="GB155" s="76"/>
    </row>
    <row r="156" spans="34:184" s="5" customFormat="1">
      <c r="AH156" s="76"/>
      <c r="BH156" s="70"/>
      <c r="CZ156" s="76"/>
      <c r="GB156" s="76"/>
    </row>
    <row r="157" spans="34:184" s="5" customFormat="1">
      <c r="AH157" s="76"/>
      <c r="BH157" s="70"/>
      <c r="CZ157" s="76"/>
      <c r="GB157" s="76"/>
    </row>
    <row r="158" spans="34:184" s="5" customFormat="1">
      <c r="AH158" s="76"/>
      <c r="BH158" s="70"/>
      <c r="CZ158" s="76"/>
      <c r="GB158" s="76"/>
    </row>
    <row r="159" spans="34:184" s="5" customFormat="1">
      <c r="AH159" s="76"/>
      <c r="BH159" s="70"/>
      <c r="CZ159" s="76"/>
      <c r="GB159" s="76"/>
    </row>
    <row r="160" spans="34:184" s="5" customFormat="1">
      <c r="AH160" s="76"/>
      <c r="BH160" s="70"/>
      <c r="CZ160" s="76"/>
      <c r="GB160" s="76"/>
    </row>
    <row r="161" spans="34:184" s="5" customFormat="1">
      <c r="AH161" s="76"/>
      <c r="BH161" s="70"/>
      <c r="CZ161" s="76"/>
      <c r="GB161" s="76"/>
    </row>
    <row r="162" spans="34:184" s="5" customFormat="1">
      <c r="AH162" s="76"/>
      <c r="BH162" s="70"/>
      <c r="CZ162" s="76"/>
      <c r="GB162" s="76"/>
    </row>
    <row r="163" spans="34:184" s="5" customFormat="1">
      <c r="AH163" s="76"/>
      <c r="BH163" s="70"/>
      <c r="CZ163" s="76"/>
      <c r="GB163" s="76"/>
    </row>
    <row r="164" spans="34:184" s="5" customFormat="1">
      <c r="AH164" s="76"/>
      <c r="BH164" s="70"/>
      <c r="CZ164" s="76"/>
      <c r="GB164" s="76"/>
    </row>
    <row r="165" spans="34:184" s="5" customFormat="1">
      <c r="AH165" s="76"/>
      <c r="BH165" s="70"/>
      <c r="CZ165" s="76"/>
      <c r="GB165" s="76"/>
    </row>
    <row r="166" spans="34:184" s="5" customFormat="1">
      <c r="AH166" s="76"/>
      <c r="BH166" s="70"/>
      <c r="CZ166" s="76"/>
      <c r="GB166" s="76"/>
    </row>
    <row r="167" spans="34:184" s="5" customFormat="1">
      <c r="AH167" s="76"/>
      <c r="BH167" s="70"/>
      <c r="CZ167" s="76"/>
      <c r="GB167" s="76"/>
    </row>
    <row r="168" spans="34:184" s="5" customFormat="1">
      <c r="AH168" s="76"/>
      <c r="BH168" s="70"/>
      <c r="CZ168" s="76"/>
      <c r="GB168" s="76"/>
    </row>
    <row r="169" spans="34:184" s="5" customFormat="1">
      <c r="AH169" s="76"/>
      <c r="BH169" s="70"/>
      <c r="CZ169" s="76"/>
      <c r="GB169" s="76"/>
    </row>
    <row r="170" spans="34:184" s="5" customFormat="1">
      <c r="AH170" s="76"/>
      <c r="BH170" s="70"/>
      <c r="CZ170" s="76"/>
      <c r="GB170" s="76"/>
    </row>
    <row r="171" spans="34:184" s="5" customFormat="1">
      <c r="AH171" s="76"/>
      <c r="BH171" s="70"/>
      <c r="CZ171" s="76"/>
      <c r="GB171" s="76"/>
    </row>
    <row r="172" spans="34:184" s="5" customFormat="1">
      <c r="AH172" s="76"/>
      <c r="BH172" s="70"/>
      <c r="CZ172" s="76"/>
      <c r="GB172" s="76"/>
    </row>
    <row r="173" spans="34:184" s="5" customFormat="1">
      <c r="AH173" s="76"/>
      <c r="BH173" s="70"/>
      <c r="CZ173" s="76"/>
      <c r="GB173" s="76"/>
    </row>
    <row r="174" spans="34:184" s="5" customFormat="1">
      <c r="AH174" s="76"/>
      <c r="BH174" s="70"/>
      <c r="CZ174" s="76"/>
      <c r="GB174" s="76"/>
    </row>
    <row r="175" spans="34:184" s="5" customFormat="1">
      <c r="AH175" s="76"/>
      <c r="BH175" s="70"/>
      <c r="CZ175" s="76"/>
      <c r="GB175" s="76"/>
    </row>
    <row r="176" spans="34:184" s="5" customFormat="1">
      <c r="AH176" s="76"/>
      <c r="BH176" s="70"/>
      <c r="CZ176" s="76"/>
      <c r="GB176" s="76"/>
    </row>
    <row r="177" spans="34:184" s="5" customFormat="1">
      <c r="AH177" s="76"/>
      <c r="BH177" s="70"/>
      <c r="CZ177" s="76"/>
      <c r="GB177" s="76"/>
    </row>
    <row r="178" spans="34:184" s="5" customFormat="1">
      <c r="AH178" s="76"/>
      <c r="BH178" s="70"/>
      <c r="CZ178" s="76"/>
      <c r="GB178" s="76"/>
    </row>
    <row r="179" spans="34:184" s="5" customFormat="1">
      <c r="AH179" s="76"/>
      <c r="BH179" s="70"/>
      <c r="CZ179" s="76"/>
      <c r="GB179" s="76"/>
    </row>
    <row r="180" spans="34:184" s="5" customFormat="1">
      <c r="AH180" s="76"/>
      <c r="BH180" s="70"/>
      <c r="CZ180" s="76"/>
      <c r="GB180" s="76"/>
    </row>
    <row r="181" spans="34:184" s="5" customFormat="1">
      <c r="AH181" s="76"/>
      <c r="BH181" s="70"/>
      <c r="CZ181" s="76"/>
      <c r="GB181" s="76"/>
    </row>
    <row r="182" spans="34:184" s="5" customFormat="1">
      <c r="AH182" s="76"/>
      <c r="BH182" s="70"/>
      <c r="CZ182" s="76"/>
      <c r="GB182" s="76"/>
    </row>
    <row r="183" spans="34:184" s="5" customFormat="1">
      <c r="AH183" s="76"/>
      <c r="BH183" s="70"/>
      <c r="CZ183" s="76"/>
      <c r="GB183" s="76"/>
    </row>
    <row r="184" spans="34:184" s="5" customFormat="1">
      <c r="AH184" s="76"/>
      <c r="BH184" s="70"/>
      <c r="CZ184" s="76"/>
      <c r="GB184" s="76"/>
    </row>
    <row r="185" spans="34:184" s="5" customFormat="1">
      <c r="AH185" s="76"/>
      <c r="BH185" s="70"/>
      <c r="CZ185" s="76"/>
      <c r="GB185" s="76"/>
    </row>
    <row r="186" spans="34:184" s="5" customFormat="1">
      <c r="AH186" s="76"/>
      <c r="BH186" s="70"/>
      <c r="CZ186" s="76"/>
      <c r="GB186" s="76"/>
    </row>
    <row r="187" spans="34:184" s="5" customFormat="1">
      <c r="AH187" s="76"/>
      <c r="BH187" s="70"/>
      <c r="CZ187" s="76"/>
      <c r="GB187" s="76"/>
    </row>
    <row r="188" spans="34:184" s="5" customFormat="1">
      <c r="AH188" s="76"/>
      <c r="BH188" s="70"/>
      <c r="CZ188" s="76"/>
      <c r="GB188" s="76"/>
    </row>
    <row r="189" spans="34:184" s="5" customFormat="1">
      <c r="AH189" s="76"/>
      <c r="BH189" s="70"/>
      <c r="CZ189" s="76"/>
      <c r="GB189" s="76"/>
    </row>
    <row r="190" spans="34:184" s="5" customFormat="1">
      <c r="AH190" s="76"/>
      <c r="BH190" s="70"/>
      <c r="CZ190" s="76"/>
      <c r="GB190" s="76"/>
    </row>
    <row r="191" spans="34:184" s="5" customFormat="1">
      <c r="AH191" s="76"/>
      <c r="BH191" s="70"/>
      <c r="CZ191" s="76"/>
      <c r="GB191" s="76"/>
    </row>
    <row r="192" spans="34:184" s="5" customFormat="1">
      <c r="AH192" s="76"/>
      <c r="BH192" s="70"/>
      <c r="CZ192" s="76"/>
      <c r="GB192" s="76"/>
    </row>
    <row r="193" spans="34:184" s="5" customFormat="1">
      <c r="AH193" s="76"/>
      <c r="BH193" s="70"/>
      <c r="CZ193" s="76"/>
      <c r="GB193" s="76"/>
    </row>
    <row r="194" spans="34:184" s="5" customFormat="1">
      <c r="AH194" s="76"/>
      <c r="BH194" s="70"/>
      <c r="CZ194" s="76"/>
      <c r="GB194" s="76"/>
    </row>
    <row r="195" spans="34:184" s="5" customFormat="1">
      <c r="AH195" s="76"/>
      <c r="BH195" s="70"/>
      <c r="CZ195" s="76"/>
      <c r="GB195" s="76"/>
    </row>
    <row r="196" spans="34:184" s="5" customFormat="1">
      <c r="AH196" s="76"/>
      <c r="BH196" s="70"/>
      <c r="CZ196" s="76"/>
      <c r="GB196" s="76"/>
    </row>
    <row r="197" spans="34:184" s="5" customFormat="1">
      <c r="AH197" s="76"/>
      <c r="BH197" s="70"/>
      <c r="CZ197" s="76"/>
      <c r="GB197" s="76"/>
    </row>
    <row r="198" spans="34:184" s="5" customFormat="1">
      <c r="AH198" s="76"/>
      <c r="BH198" s="70"/>
      <c r="CZ198" s="76"/>
      <c r="GB198" s="76"/>
    </row>
    <row r="199" spans="34:184" s="5" customFormat="1">
      <c r="AH199" s="76"/>
      <c r="BH199" s="70"/>
      <c r="CZ199" s="76"/>
      <c r="GB199" s="76"/>
    </row>
  </sheetData>
  <mergeCells count="1112">
    <mergeCell ref="GI74:GJ74"/>
    <mergeCell ref="GK74:GL74"/>
    <mergeCell ref="GM74:GN74"/>
    <mergeCell ref="GO74:GP74"/>
    <mergeCell ref="GQ74:GR74"/>
    <mergeCell ref="GS74:GT74"/>
    <mergeCell ref="GW74:GX74"/>
    <mergeCell ref="GY74:GZ74"/>
    <mergeCell ref="HA74:HB74"/>
    <mergeCell ref="HC74:HD74"/>
    <mergeCell ref="HE74:HF74"/>
    <mergeCell ref="HG74:HH74"/>
    <mergeCell ref="HI74:HJ74"/>
    <mergeCell ref="HK74:HL74"/>
    <mergeCell ref="D80:V80"/>
    <mergeCell ref="AU80:CV80"/>
    <mergeCell ref="DU80:FV80"/>
    <mergeCell ref="GV80:HM80"/>
    <mergeCell ref="EY74:EZ74"/>
    <mergeCell ref="FA74:FB74"/>
    <mergeCell ref="FC74:FD74"/>
    <mergeCell ref="FE74:FF74"/>
    <mergeCell ref="FG74:FH74"/>
    <mergeCell ref="FI74:FJ74"/>
    <mergeCell ref="FK74:FL74"/>
    <mergeCell ref="FM74:FN74"/>
    <mergeCell ref="FO74:FP74"/>
    <mergeCell ref="FQ74:FR74"/>
    <mergeCell ref="FS74:FT74"/>
    <mergeCell ref="FW74:FX74"/>
    <mergeCell ref="FY74:FZ74"/>
    <mergeCell ref="GA74:GB74"/>
    <mergeCell ref="GC74:GD74"/>
    <mergeCell ref="GE74:GF74"/>
    <mergeCell ref="GG74:GH74"/>
    <mergeCell ref="DM74:DN74"/>
    <mergeCell ref="DO74:DP74"/>
    <mergeCell ref="DQ74:DR74"/>
    <mergeCell ref="DS74:DT74"/>
    <mergeCell ref="DW74:DX74"/>
    <mergeCell ref="DY74:DZ74"/>
    <mergeCell ref="EA74:EB74"/>
    <mergeCell ref="EC74:ED74"/>
    <mergeCell ref="EE74:EF74"/>
    <mergeCell ref="EG74:EH74"/>
    <mergeCell ref="EI74:EJ74"/>
    <mergeCell ref="EK74:EL74"/>
    <mergeCell ref="EM74:EN74"/>
    <mergeCell ref="EO74:EP74"/>
    <mergeCell ref="EQ74:ER74"/>
    <mergeCell ref="ES74:ET74"/>
    <mergeCell ref="EW74:EX74"/>
    <mergeCell ref="CC74:CD74"/>
    <mergeCell ref="CE74:CF74"/>
    <mergeCell ref="CG74:CH74"/>
    <mergeCell ref="CI74:CJ74"/>
    <mergeCell ref="CK74:CL74"/>
    <mergeCell ref="CM74:CN74"/>
    <mergeCell ref="CO74:CP74"/>
    <mergeCell ref="CQ74:CR74"/>
    <mergeCell ref="CS74:CT74"/>
    <mergeCell ref="CW74:CX74"/>
    <mergeCell ref="CY74:CZ74"/>
    <mergeCell ref="DA74:DB74"/>
    <mergeCell ref="DC74:DD74"/>
    <mergeCell ref="DE74:DF74"/>
    <mergeCell ref="DG74:DH74"/>
    <mergeCell ref="DI74:DJ74"/>
    <mergeCell ref="DK74:DL74"/>
    <mergeCell ref="AQ74:AR74"/>
    <mergeCell ref="AS74:AT74"/>
    <mergeCell ref="AW74:AX74"/>
    <mergeCell ref="AY74:AZ74"/>
    <mergeCell ref="BA74:BB74"/>
    <mergeCell ref="BC74:BD74"/>
    <mergeCell ref="BE74:BF74"/>
    <mergeCell ref="BG74:BH74"/>
    <mergeCell ref="BI74:BJ74"/>
    <mergeCell ref="BK74:BL74"/>
    <mergeCell ref="BM74:BN74"/>
    <mergeCell ref="BO74:BP74"/>
    <mergeCell ref="BQ74:BR74"/>
    <mergeCell ref="BS74:BT74"/>
    <mergeCell ref="BW74:BX74"/>
    <mergeCell ref="BY74:BZ74"/>
    <mergeCell ref="CA74:CB74"/>
    <mergeCell ref="AQ9:AR9"/>
    <mergeCell ref="AS9:AT9"/>
    <mergeCell ref="AW9:AX9"/>
    <mergeCell ref="AY9:AZ9"/>
    <mergeCell ref="BA9:BB9"/>
    <mergeCell ref="BC9:BD9"/>
    <mergeCell ref="AE9:AF9"/>
    <mergeCell ref="AG9:AH9"/>
    <mergeCell ref="AI9:AJ9"/>
    <mergeCell ref="AK9:AL9"/>
    <mergeCell ref="AM9:AN9"/>
    <mergeCell ref="AO9:AP9"/>
    <mergeCell ref="F4:AD4"/>
    <mergeCell ref="EA4:EN4"/>
    <mergeCell ref="E74:F74"/>
    <mergeCell ref="G74:H74"/>
    <mergeCell ref="I74:J74"/>
    <mergeCell ref="K74:L74"/>
    <mergeCell ref="M74:N74"/>
    <mergeCell ref="O74:P74"/>
    <mergeCell ref="Q74:R74"/>
    <mergeCell ref="S74:T74"/>
    <mergeCell ref="W74:X74"/>
    <mergeCell ref="Y74:Z74"/>
    <mergeCell ref="AA74:AB74"/>
    <mergeCell ref="AC74:AD74"/>
    <mergeCell ref="AE74:AF74"/>
    <mergeCell ref="AG74:AH74"/>
    <mergeCell ref="AI74:AJ74"/>
    <mergeCell ref="AK74:AL74"/>
    <mergeCell ref="AM74:AN74"/>
    <mergeCell ref="AO74:AP74"/>
    <mergeCell ref="CE9:CF9"/>
    <mergeCell ref="CG9:CH9"/>
    <mergeCell ref="CI9:CJ9"/>
    <mergeCell ref="CK9:CL9"/>
    <mergeCell ref="CM9:CN9"/>
    <mergeCell ref="CO9:CP9"/>
    <mergeCell ref="BQ9:BR9"/>
    <mergeCell ref="BS9:BT9"/>
    <mergeCell ref="BW9:BX9"/>
    <mergeCell ref="BY9:BZ9"/>
    <mergeCell ref="CA9:CB9"/>
    <mergeCell ref="CC9:CD9"/>
    <mergeCell ref="BE9:BF9"/>
    <mergeCell ref="BG9:BH9"/>
    <mergeCell ref="BI9:BJ9"/>
    <mergeCell ref="BK9:BL9"/>
    <mergeCell ref="BM9:BN9"/>
    <mergeCell ref="BO9:BP9"/>
    <mergeCell ref="DQ9:DR9"/>
    <mergeCell ref="DS9:DT9"/>
    <mergeCell ref="DW9:DX9"/>
    <mergeCell ref="DY9:DZ9"/>
    <mergeCell ref="EA9:EB9"/>
    <mergeCell ref="EC9:ED9"/>
    <mergeCell ref="DE9:DF9"/>
    <mergeCell ref="DG9:DH9"/>
    <mergeCell ref="DI9:DJ9"/>
    <mergeCell ref="DK9:DL9"/>
    <mergeCell ref="DM9:DN9"/>
    <mergeCell ref="DO9:DP9"/>
    <mergeCell ref="CQ9:CR9"/>
    <mergeCell ref="CS9:CT9"/>
    <mergeCell ref="CW9:CX9"/>
    <mergeCell ref="CY9:CZ9"/>
    <mergeCell ref="DA9:DB9"/>
    <mergeCell ref="DC9:DD9"/>
    <mergeCell ref="GA9:GB9"/>
    <mergeCell ref="GC9:GD9"/>
    <mergeCell ref="FE9:FF9"/>
    <mergeCell ref="FG9:FH9"/>
    <mergeCell ref="FI9:FJ9"/>
    <mergeCell ref="FK9:FL9"/>
    <mergeCell ref="FM9:FN9"/>
    <mergeCell ref="FO9:FP9"/>
    <mergeCell ref="EQ9:ER9"/>
    <mergeCell ref="ES9:ET9"/>
    <mergeCell ref="EW9:EX9"/>
    <mergeCell ref="EY9:EZ9"/>
    <mergeCell ref="FA9:FB9"/>
    <mergeCell ref="FC9:FD9"/>
    <mergeCell ref="EE9:EF9"/>
    <mergeCell ref="EG9:EH9"/>
    <mergeCell ref="EI9:EJ9"/>
    <mergeCell ref="EK9:EL9"/>
    <mergeCell ref="EM9:EN9"/>
    <mergeCell ref="EO9:EP9"/>
    <mergeCell ref="AO10:AP10"/>
    <mergeCell ref="AQ10:AR10"/>
    <mergeCell ref="AS10:AT10"/>
    <mergeCell ref="AW10:AX10"/>
    <mergeCell ref="AY10:AZ10"/>
    <mergeCell ref="BA10:BB10"/>
    <mergeCell ref="HE9:HF9"/>
    <mergeCell ref="HG9:HH9"/>
    <mergeCell ref="HI9:HJ9"/>
    <mergeCell ref="HK9:HL9"/>
    <mergeCell ref="HO9:HP9"/>
    <mergeCell ref="AE10:AF10"/>
    <mergeCell ref="AG10:AH10"/>
    <mergeCell ref="AI10:AJ10"/>
    <mergeCell ref="AK10:AL10"/>
    <mergeCell ref="AM10:AN10"/>
    <mergeCell ref="GQ9:GR9"/>
    <mergeCell ref="GS9:GT9"/>
    <mergeCell ref="GW9:GX9"/>
    <mergeCell ref="GY9:GZ9"/>
    <mergeCell ref="HA9:HB9"/>
    <mergeCell ref="HC9:HD9"/>
    <mergeCell ref="GE9:GF9"/>
    <mergeCell ref="GG9:GH9"/>
    <mergeCell ref="GI9:GJ9"/>
    <mergeCell ref="GK9:GL9"/>
    <mergeCell ref="GM9:GN9"/>
    <mergeCell ref="GO9:GP9"/>
    <mergeCell ref="FQ9:FR9"/>
    <mergeCell ref="FS9:FT9"/>
    <mergeCell ref="FW9:FX9"/>
    <mergeCell ref="FY9:FZ9"/>
    <mergeCell ref="CC10:CD10"/>
    <mergeCell ref="CE10:CF10"/>
    <mergeCell ref="CG10:CH10"/>
    <mergeCell ref="CI10:CJ10"/>
    <mergeCell ref="CK10:CL10"/>
    <mergeCell ref="CM10:CN10"/>
    <mergeCell ref="BO10:BP10"/>
    <mergeCell ref="BQ10:BR10"/>
    <mergeCell ref="BS10:BT10"/>
    <mergeCell ref="BW10:BX10"/>
    <mergeCell ref="BY10:BZ10"/>
    <mergeCell ref="CA10:CB10"/>
    <mergeCell ref="BC10:BD10"/>
    <mergeCell ref="BE10:BF10"/>
    <mergeCell ref="BG10:BH10"/>
    <mergeCell ref="BI10:BJ10"/>
    <mergeCell ref="BK10:BL10"/>
    <mergeCell ref="BM10:BN10"/>
    <mergeCell ref="DO10:DP10"/>
    <mergeCell ref="DQ10:DR10"/>
    <mergeCell ref="DS10:DT10"/>
    <mergeCell ref="DW10:DX10"/>
    <mergeCell ref="DY10:DZ10"/>
    <mergeCell ref="EA10:EB10"/>
    <mergeCell ref="DC10:DD10"/>
    <mergeCell ref="DE10:DF10"/>
    <mergeCell ref="DG10:DH10"/>
    <mergeCell ref="DI10:DJ10"/>
    <mergeCell ref="DK10:DL10"/>
    <mergeCell ref="DM10:DN10"/>
    <mergeCell ref="CO10:CP10"/>
    <mergeCell ref="CQ10:CR10"/>
    <mergeCell ref="CS10:CT10"/>
    <mergeCell ref="CW10:CX10"/>
    <mergeCell ref="CY10:CZ10"/>
    <mergeCell ref="DA10:DB10"/>
    <mergeCell ref="FY10:FZ10"/>
    <mergeCell ref="GA10:GB10"/>
    <mergeCell ref="FC10:FD10"/>
    <mergeCell ref="FE10:FF10"/>
    <mergeCell ref="FG10:FH10"/>
    <mergeCell ref="FI10:FJ10"/>
    <mergeCell ref="FK10:FL10"/>
    <mergeCell ref="FM10:FN10"/>
    <mergeCell ref="EO10:EP10"/>
    <mergeCell ref="EQ10:ER10"/>
    <mergeCell ref="ES10:ET10"/>
    <mergeCell ref="EW10:EX10"/>
    <mergeCell ref="EY10:EZ10"/>
    <mergeCell ref="FA10:FB10"/>
    <mergeCell ref="EC10:ED10"/>
    <mergeCell ref="EE10:EF10"/>
    <mergeCell ref="EG10:EH10"/>
    <mergeCell ref="EI10:EJ10"/>
    <mergeCell ref="EK10:EL10"/>
    <mergeCell ref="EM10:EN10"/>
    <mergeCell ref="AO11:AP11"/>
    <mergeCell ref="AQ11:AR11"/>
    <mergeCell ref="AS11:AT11"/>
    <mergeCell ref="AW11:AX11"/>
    <mergeCell ref="AY11:AZ11"/>
    <mergeCell ref="BA11:BB11"/>
    <mergeCell ref="HC10:HD10"/>
    <mergeCell ref="HE10:HF10"/>
    <mergeCell ref="HG10:HH10"/>
    <mergeCell ref="HI10:HJ10"/>
    <mergeCell ref="HK10:HL10"/>
    <mergeCell ref="AE11:AF11"/>
    <mergeCell ref="AG11:AH11"/>
    <mergeCell ref="AI11:AJ11"/>
    <mergeCell ref="AK11:AL11"/>
    <mergeCell ref="AM11:AN11"/>
    <mergeCell ref="GO10:GP10"/>
    <mergeCell ref="GQ10:GR10"/>
    <mergeCell ref="GS10:GT10"/>
    <mergeCell ref="GW10:GX10"/>
    <mergeCell ref="GY10:GZ10"/>
    <mergeCell ref="HA10:HB10"/>
    <mergeCell ref="GC10:GD10"/>
    <mergeCell ref="GE10:GF10"/>
    <mergeCell ref="GG10:GH10"/>
    <mergeCell ref="GI10:GJ10"/>
    <mergeCell ref="GK10:GL10"/>
    <mergeCell ref="GM10:GN10"/>
    <mergeCell ref="FO10:FP10"/>
    <mergeCell ref="FQ10:FR10"/>
    <mergeCell ref="FS10:FT10"/>
    <mergeCell ref="FW10:FX10"/>
    <mergeCell ref="CC11:CD11"/>
    <mergeCell ref="CE11:CF11"/>
    <mergeCell ref="CG11:CH11"/>
    <mergeCell ref="CI11:CJ11"/>
    <mergeCell ref="CK11:CL11"/>
    <mergeCell ref="CM11:CN11"/>
    <mergeCell ref="BO11:BP11"/>
    <mergeCell ref="BQ11:BR11"/>
    <mergeCell ref="BS11:BT11"/>
    <mergeCell ref="BW11:BX11"/>
    <mergeCell ref="BY11:BZ11"/>
    <mergeCell ref="CA11:CB11"/>
    <mergeCell ref="BC11:BD11"/>
    <mergeCell ref="BE11:BF11"/>
    <mergeCell ref="BG11:BH11"/>
    <mergeCell ref="BI11:BJ11"/>
    <mergeCell ref="BK11:BL11"/>
    <mergeCell ref="BM11:BN11"/>
    <mergeCell ref="EI11:EJ11"/>
    <mergeCell ref="EK11:EL11"/>
    <mergeCell ref="EM11:EN11"/>
    <mergeCell ref="DO11:DP11"/>
    <mergeCell ref="DQ11:DR11"/>
    <mergeCell ref="DS11:DT11"/>
    <mergeCell ref="DW11:DX11"/>
    <mergeCell ref="DY11:DZ11"/>
    <mergeCell ref="EA11:EB11"/>
    <mergeCell ref="DC11:DD11"/>
    <mergeCell ref="DE11:DF11"/>
    <mergeCell ref="DG11:DH11"/>
    <mergeCell ref="DI11:DJ11"/>
    <mergeCell ref="DK11:DL11"/>
    <mergeCell ref="DM11:DN11"/>
    <mergeCell ref="CO11:CP11"/>
    <mergeCell ref="CQ11:CR11"/>
    <mergeCell ref="CS11:CT11"/>
    <mergeCell ref="CW11:CX11"/>
    <mergeCell ref="CY11:CZ11"/>
    <mergeCell ref="DA11:DB11"/>
    <mergeCell ref="HO11:HP11"/>
    <mergeCell ref="GO11:GP11"/>
    <mergeCell ref="GQ11:GR11"/>
    <mergeCell ref="GS11:GT11"/>
    <mergeCell ref="GW11:GX11"/>
    <mergeCell ref="GY11:GZ11"/>
    <mergeCell ref="HA11:HB11"/>
    <mergeCell ref="GC11:GD11"/>
    <mergeCell ref="GE11:GF11"/>
    <mergeCell ref="GG11:GH11"/>
    <mergeCell ref="GI11:GJ11"/>
    <mergeCell ref="GK11:GL11"/>
    <mergeCell ref="GM11:GN11"/>
    <mergeCell ref="FO11:FP11"/>
    <mergeCell ref="FQ11:FR11"/>
    <mergeCell ref="FS11:FT11"/>
    <mergeCell ref="FW11:FX11"/>
    <mergeCell ref="FY11:FZ11"/>
    <mergeCell ref="GA11:GB11"/>
    <mergeCell ref="AQ12:AR12"/>
    <mergeCell ref="AS12:AT12"/>
    <mergeCell ref="AW12:AX12"/>
    <mergeCell ref="AY12:AZ12"/>
    <mergeCell ref="BA12:BB12"/>
    <mergeCell ref="BC12:BD12"/>
    <mergeCell ref="AE12:AF12"/>
    <mergeCell ref="AG12:AH12"/>
    <mergeCell ref="AI12:AJ12"/>
    <mergeCell ref="AK12:AL12"/>
    <mergeCell ref="AM12:AN12"/>
    <mergeCell ref="AO12:AP12"/>
    <mergeCell ref="HC11:HD11"/>
    <mergeCell ref="HE11:HF11"/>
    <mergeCell ref="HG11:HH11"/>
    <mergeCell ref="HI11:HJ11"/>
    <mergeCell ref="HK11:HL11"/>
    <mergeCell ref="FC11:FD11"/>
    <mergeCell ref="FE11:FF11"/>
    <mergeCell ref="FG11:FH11"/>
    <mergeCell ref="FI11:FJ11"/>
    <mergeCell ref="FK11:FL11"/>
    <mergeCell ref="FM11:FN11"/>
    <mergeCell ref="EO11:EP11"/>
    <mergeCell ref="EQ11:ER11"/>
    <mergeCell ref="ES11:ET11"/>
    <mergeCell ref="EW11:EX11"/>
    <mergeCell ref="EY11:EZ11"/>
    <mergeCell ref="FA11:FB11"/>
    <mergeCell ref="EC11:ED11"/>
    <mergeCell ref="EE11:EF11"/>
    <mergeCell ref="EG11:EH11"/>
    <mergeCell ref="CE12:CF12"/>
    <mergeCell ref="CG12:CH12"/>
    <mergeCell ref="CI12:CJ12"/>
    <mergeCell ref="CK12:CL12"/>
    <mergeCell ref="CM12:CN12"/>
    <mergeCell ref="CO12:CP12"/>
    <mergeCell ref="BQ12:BR12"/>
    <mergeCell ref="BS12:BT12"/>
    <mergeCell ref="BW12:BX12"/>
    <mergeCell ref="BY12:BZ12"/>
    <mergeCell ref="CA12:CB12"/>
    <mergeCell ref="CC12:CD12"/>
    <mergeCell ref="BE12:BF12"/>
    <mergeCell ref="BG12:BH12"/>
    <mergeCell ref="BI12:BJ12"/>
    <mergeCell ref="BK12:BL12"/>
    <mergeCell ref="BM12:BN12"/>
    <mergeCell ref="BO12:BP12"/>
    <mergeCell ref="DQ12:DR12"/>
    <mergeCell ref="DS12:DT12"/>
    <mergeCell ref="DW12:DX12"/>
    <mergeCell ref="DY12:DZ12"/>
    <mergeCell ref="EA12:EB12"/>
    <mergeCell ref="EC12:ED12"/>
    <mergeCell ref="DE12:DF12"/>
    <mergeCell ref="DG12:DH12"/>
    <mergeCell ref="DI12:DJ12"/>
    <mergeCell ref="DK12:DL12"/>
    <mergeCell ref="DM12:DN12"/>
    <mergeCell ref="DO12:DP12"/>
    <mergeCell ref="CQ12:CR12"/>
    <mergeCell ref="CS12:CT12"/>
    <mergeCell ref="CW12:CX12"/>
    <mergeCell ref="CY12:CZ12"/>
    <mergeCell ref="DA12:DB12"/>
    <mergeCell ref="DC12:DD12"/>
    <mergeCell ref="GA12:GB12"/>
    <mergeCell ref="GC12:GD12"/>
    <mergeCell ref="FE12:FF12"/>
    <mergeCell ref="FG12:FH12"/>
    <mergeCell ref="FI12:FJ12"/>
    <mergeCell ref="FK12:FL12"/>
    <mergeCell ref="FM12:FN12"/>
    <mergeCell ref="FO12:FP12"/>
    <mergeCell ref="EQ12:ER12"/>
    <mergeCell ref="ES12:ET12"/>
    <mergeCell ref="EW12:EX12"/>
    <mergeCell ref="EY12:EZ12"/>
    <mergeCell ref="FA12:FB12"/>
    <mergeCell ref="FC12:FD12"/>
    <mergeCell ref="EE12:EF12"/>
    <mergeCell ref="EG12:EH12"/>
    <mergeCell ref="EI12:EJ12"/>
    <mergeCell ref="EK12:EL12"/>
    <mergeCell ref="EM12:EN12"/>
    <mergeCell ref="EO12:EP12"/>
    <mergeCell ref="AO13:AP13"/>
    <mergeCell ref="AQ13:AR13"/>
    <mergeCell ref="AS13:AT13"/>
    <mergeCell ref="AW13:AX13"/>
    <mergeCell ref="AY13:AZ13"/>
    <mergeCell ref="BA13:BB13"/>
    <mergeCell ref="HE12:HF12"/>
    <mergeCell ref="HG12:HH12"/>
    <mergeCell ref="HI12:HJ12"/>
    <mergeCell ref="HK12:HL12"/>
    <mergeCell ref="HO12:HP12"/>
    <mergeCell ref="AE13:AF13"/>
    <mergeCell ref="AG13:AH13"/>
    <mergeCell ref="AI13:AJ13"/>
    <mergeCell ref="AK13:AL13"/>
    <mergeCell ref="AM13:AN13"/>
    <mergeCell ref="GQ12:GR12"/>
    <mergeCell ref="GS12:GT12"/>
    <mergeCell ref="GW12:GX12"/>
    <mergeCell ref="GY12:GZ12"/>
    <mergeCell ref="HA12:HB12"/>
    <mergeCell ref="HC12:HD12"/>
    <mergeCell ref="GE12:GF12"/>
    <mergeCell ref="GG12:GH12"/>
    <mergeCell ref="GI12:GJ12"/>
    <mergeCell ref="GK12:GL12"/>
    <mergeCell ref="GM12:GN12"/>
    <mergeCell ref="GO12:GP12"/>
    <mergeCell ref="FQ12:FR12"/>
    <mergeCell ref="FS12:FT12"/>
    <mergeCell ref="FW12:FX12"/>
    <mergeCell ref="FY12:FZ12"/>
    <mergeCell ref="CC13:CD13"/>
    <mergeCell ref="CE13:CF13"/>
    <mergeCell ref="CG13:CH13"/>
    <mergeCell ref="CI13:CJ13"/>
    <mergeCell ref="CK13:CL13"/>
    <mergeCell ref="CM13:CN13"/>
    <mergeCell ref="BO13:BP13"/>
    <mergeCell ref="BQ13:BR13"/>
    <mergeCell ref="BS13:BT13"/>
    <mergeCell ref="BW13:BX13"/>
    <mergeCell ref="BY13:BZ13"/>
    <mergeCell ref="CA13:CB13"/>
    <mergeCell ref="BC13:BD13"/>
    <mergeCell ref="BE13:BF13"/>
    <mergeCell ref="BG13:BH13"/>
    <mergeCell ref="BI13:BJ13"/>
    <mergeCell ref="BK13:BL13"/>
    <mergeCell ref="BM13:BN13"/>
    <mergeCell ref="EI13:EJ13"/>
    <mergeCell ref="EK13:EL13"/>
    <mergeCell ref="EM13:EN13"/>
    <mergeCell ref="DO13:DP13"/>
    <mergeCell ref="DQ13:DR13"/>
    <mergeCell ref="DS13:DT13"/>
    <mergeCell ref="DW13:DX13"/>
    <mergeCell ref="DY13:DZ13"/>
    <mergeCell ref="EA13:EB13"/>
    <mergeCell ref="DC13:DD13"/>
    <mergeCell ref="DE13:DF13"/>
    <mergeCell ref="DG13:DH13"/>
    <mergeCell ref="DI13:DJ13"/>
    <mergeCell ref="DK13:DL13"/>
    <mergeCell ref="DM13:DN13"/>
    <mergeCell ref="CO13:CP13"/>
    <mergeCell ref="CQ13:CR13"/>
    <mergeCell ref="CS13:CT13"/>
    <mergeCell ref="CW13:CX13"/>
    <mergeCell ref="CY13:CZ13"/>
    <mergeCell ref="DA13:DB13"/>
    <mergeCell ref="HK13:HL13"/>
    <mergeCell ref="HO13:HP13"/>
    <mergeCell ref="GO13:GP13"/>
    <mergeCell ref="GQ13:GR13"/>
    <mergeCell ref="GS13:GT13"/>
    <mergeCell ref="GW13:GX13"/>
    <mergeCell ref="GY13:GZ13"/>
    <mergeCell ref="HA13:HB13"/>
    <mergeCell ref="GC13:GD13"/>
    <mergeCell ref="GE13:GF13"/>
    <mergeCell ref="GG13:GH13"/>
    <mergeCell ref="GI13:GJ13"/>
    <mergeCell ref="GK13:GL13"/>
    <mergeCell ref="GM13:GN13"/>
    <mergeCell ref="FO13:FP13"/>
    <mergeCell ref="FQ13:FR13"/>
    <mergeCell ref="FS13:FT13"/>
    <mergeCell ref="FW13:FX13"/>
    <mergeCell ref="FY13:FZ13"/>
    <mergeCell ref="GA13:GB13"/>
    <mergeCell ref="CQ14:CR14"/>
    <mergeCell ref="CS14:CT14"/>
    <mergeCell ref="CW14:CX14"/>
    <mergeCell ref="CY14:CZ14"/>
    <mergeCell ref="DA14:DB14"/>
    <mergeCell ref="DC14:DD14"/>
    <mergeCell ref="CE14:CF14"/>
    <mergeCell ref="AE14:AF14"/>
    <mergeCell ref="AG14:AH14"/>
    <mergeCell ref="AI14:AJ14"/>
    <mergeCell ref="AK14:AL14"/>
    <mergeCell ref="AM14:AN14"/>
    <mergeCell ref="AO14:AP14"/>
    <mergeCell ref="HC13:HD13"/>
    <mergeCell ref="HE13:HF13"/>
    <mergeCell ref="HG13:HH13"/>
    <mergeCell ref="HI13:HJ13"/>
    <mergeCell ref="FC13:FD13"/>
    <mergeCell ref="FE13:FF13"/>
    <mergeCell ref="FG13:FH13"/>
    <mergeCell ref="FI13:FJ13"/>
    <mergeCell ref="FK13:FL13"/>
    <mergeCell ref="FM13:FN13"/>
    <mergeCell ref="EO13:EP13"/>
    <mergeCell ref="EQ13:ER13"/>
    <mergeCell ref="ES13:ET13"/>
    <mergeCell ref="EW13:EX13"/>
    <mergeCell ref="EY13:EZ13"/>
    <mergeCell ref="FA13:FB13"/>
    <mergeCell ref="EC13:ED13"/>
    <mergeCell ref="EE13:EF13"/>
    <mergeCell ref="EG13:EH13"/>
    <mergeCell ref="EG14:EH14"/>
    <mergeCell ref="EI14:EJ14"/>
    <mergeCell ref="EK14:EL14"/>
    <mergeCell ref="EM14:EN14"/>
    <mergeCell ref="EO14:EP14"/>
    <mergeCell ref="DQ14:DR14"/>
    <mergeCell ref="DS14:DT14"/>
    <mergeCell ref="DW14:DX14"/>
    <mergeCell ref="DY14:DZ14"/>
    <mergeCell ref="EA14:EB14"/>
    <mergeCell ref="EC14:ED14"/>
    <mergeCell ref="DE14:DF14"/>
    <mergeCell ref="DG14:DH14"/>
    <mergeCell ref="DI14:DJ14"/>
    <mergeCell ref="DK14:DL14"/>
    <mergeCell ref="DM14:DN14"/>
    <mergeCell ref="DO14:DP14"/>
    <mergeCell ref="AQ14:AR14"/>
    <mergeCell ref="AS14:AT14"/>
    <mergeCell ref="AW14:AX14"/>
    <mergeCell ref="AY14:AZ14"/>
    <mergeCell ref="BA14:BB14"/>
    <mergeCell ref="BC14:BD14"/>
    <mergeCell ref="HG14:HH14"/>
    <mergeCell ref="HI14:HJ14"/>
    <mergeCell ref="HK14:HL14"/>
    <mergeCell ref="HO14:HP14"/>
    <mergeCell ref="AE15:AF15"/>
    <mergeCell ref="AG15:AH15"/>
    <mergeCell ref="AI15:AJ15"/>
    <mergeCell ref="AK15:AL15"/>
    <mergeCell ref="AM15:AN15"/>
    <mergeCell ref="GQ14:GR14"/>
    <mergeCell ref="GS14:GT14"/>
    <mergeCell ref="GW14:GX14"/>
    <mergeCell ref="GY14:GZ14"/>
    <mergeCell ref="HA14:HB14"/>
    <mergeCell ref="HC14:HD14"/>
    <mergeCell ref="GE14:GF14"/>
    <mergeCell ref="GG14:GH14"/>
    <mergeCell ref="GI14:GJ14"/>
    <mergeCell ref="GK14:GL14"/>
    <mergeCell ref="GM14:GN14"/>
    <mergeCell ref="GO14:GP14"/>
    <mergeCell ref="FQ14:FR14"/>
    <mergeCell ref="FS14:FT14"/>
    <mergeCell ref="FW14:FX14"/>
    <mergeCell ref="FY14:FZ14"/>
    <mergeCell ref="GA14:GB14"/>
    <mergeCell ref="HE14:HF14"/>
    <mergeCell ref="CG14:CH14"/>
    <mergeCell ref="CI14:CJ14"/>
    <mergeCell ref="CK14:CL14"/>
    <mergeCell ref="CM14:CN14"/>
    <mergeCell ref="CO14:CP14"/>
    <mergeCell ref="BQ14:BR14"/>
    <mergeCell ref="BS14:BT14"/>
    <mergeCell ref="BW14:BX14"/>
    <mergeCell ref="BY14:BZ14"/>
    <mergeCell ref="CA14:CB14"/>
    <mergeCell ref="CC14:CD14"/>
    <mergeCell ref="BE14:BF14"/>
    <mergeCell ref="BG14:BH14"/>
    <mergeCell ref="BI14:BJ14"/>
    <mergeCell ref="BK14:BL14"/>
    <mergeCell ref="BM14:BN14"/>
    <mergeCell ref="BO14:BP14"/>
    <mergeCell ref="GC14:GD14"/>
    <mergeCell ref="FE14:FF14"/>
    <mergeCell ref="FG14:FH14"/>
    <mergeCell ref="FI14:FJ14"/>
    <mergeCell ref="FK14:FL14"/>
    <mergeCell ref="FM14:FN14"/>
    <mergeCell ref="FO14:FP14"/>
    <mergeCell ref="EQ14:ER14"/>
    <mergeCell ref="ES14:ET14"/>
    <mergeCell ref="EW14:EX14"/>
    <mergeCell ref="EY14:EZ14"/>
    <mergeCell ref="FA14:FB14"/>
    <mergeCell ref="FC14:FD14"/>
    <mergeCell ref="EE14:EF14"/>
    <mergeCell ref="BO15:BP15"/>
    <mergeCell ref="BQ15:BR15"/>
    <mergeCell ref="BS15:BT15"/>
    <mergeCell ref="BW15:BX15"/>
    <mergeCell ref="BY15:BZ15"/>
    <mergeCell ref="CA15:CB15"/>
    <mergeCell ref="BC15:BD15"/>
    <mergeCell ref="BE15:BF15"/>
    <mergeCell ref="BG15:BH15"/>
    <mergeCell ref="BI15:BJ15"/>
    <mergeCell ref="BK15:BL15"/>
    <mergeCell ref="BM15:BN15"/>
    <mergeCell ref="AO15:AP15"/>
    <mergeCell ref="AQ15:AR15"/>
    <mergeCell ref="AS15:AT15"/>
    <mergeCell ref="AW15:AX15"/>
    <mergeCell ref="AY15:AZ15"/>
    <mergeCell ref="BA15:BB15"/>
    <mergeCell ref="DC15:DD15"/>
    <mergeCell ref="DE15:DF15"/>
    <mergeCell ref="DG15:DH15"/>
    <mergeCell ref="DI15:DJ15"/>
    <mergeCell ref="DK15:DL15"/>
    <mergeCell ref="DM15:DN15"/>
    <mergeCell ref="CO15:CP15"/>
    <mergeCell ref="CQ15:CR15"/>
    <mergeCell ref="CS15:CT15"/>
    <mergeCell ref="CW15:CX15"/>
    <mergeCell ref="CY15:CZ15"/>
    <mergeCell ref="DA15:DB15"/>
    <mergeCell ref="CC15:CD15"/>
    <mergeCell ref="CE15:CF15"/>
    <mergeCell ref="CG15:CH15"/>
    <mergeCell ref="CI15:CJ15"/>
    <mergeCell ref="CK15:CL15"/>
    <mergeCell ref="CM15:CN15"/>
    <mergeCell ref="FM15:FN15"/>
    <mergeCell ref="EO15:EP15"/>
    <mergeCell ref="EQ15:ER15"/>
    <mergeCell ref="ES15:ET15"/>
    <mergeCell ref="EW15:EX15"/>
    <mergeCell ref="EY15:EZ15"/>
    <mergeCell ref="FA15:FB15"/>
    <mergeCell ref="EC15:ED15"/>
    <mergeCell ref="EE15:EF15"/>
    <mergeCell ref="EG15:EH15"/>
    <mergeCell ref="EI15:EJ15"/>
    <mergeCell ref="EK15:EL15"/>
    <mergeCell ref="EM15:EN15"/>
    <mergeCell ref="DO15:DP15"/>
    <mergeCell ref="DQ15:DR15"/>
    <mergeCell ref="DS15:DT15"/>
    <mergeCell ref="DW15:DX15"/>
    <mergeCell ref="DY15:DZ15"/>
    <mergeCell ref="EA15:EB15"/>
    <mergeCell ref="AI19:AJ19"/>
    <mergeCell ref="AK19:AL19"/>
    <mergeCell ref="AM19:AN19"/>
    <mergeCell ref="HC15:HD15"/>
    <mergeCell ref="HE15:HF15"/>
    <mergeCell ref="HG15:HH15"/>
    <mergeCell ref="HI15:HJ15"/>
    <mergeCell ref="HK15:HL15"/>
    <mergeCell ref="HO15:HP15"/>
    <mergeCell ref="GO15:GP15"/>
    <mergeCell ref="GQ15:GR15"/>
    <mergeCell ref="GS15:GT15"/>
    <mergeCell ref="GW15:GX15"/>
    <mergeCell ref="GY15:GZ15"/>
    <mergeCell ref="HA15:HB15"/>
    <mergeCell ref="GC15:GD15"/>
    <mergeCell ref="GE15:GF15"/>
    <mergeCell ref="GG15:GH15"/>
    <mergeCell ref="GI15:GJ15"/>
    <mergeCell ref="GK15:GL15"/>
    <mergeCell ref="GM15:GN15"/>
    <mergeCell ref="FO15:FP15"/>
    <mergeCell ref="FQ15:FR15"/>
    <mergeCell ref="FS15:FT15"/>
    <mergeCell ref="FW15:FX15"/>
    <mergeCell ref="FY15:FZ15"/>
    <mergeCell ref="GA15:GB15"/>
    <mergeCell ref="FC15:FD15"/>
    <mergeCell ref="FE15:FF15"/>
    <mergeCell ref="FG15:FH15"/>
    <mergeCell ref="FI15:FJ15"/>
    <mergeCell ref="FK15:FL15"/>
    <mergeCell ref="CC19:CD19"/>
    <mergeCell ref="CE19:CF19"/>
    <mergeCell ref="CG19:CH19"/>
    <mergeCell ref="CI19:CJ19"/>
    <mergeCell ref="CK19:CL19"/>
    <mergeCell ref="CM19:CN19"/>
    <mergeCell ref="BO19:BP19"/>
    <mergeCell ref="BQ19:BR19"/>
    <mergeCell ref="BS19:BT19"/>
    <mergeCell ref="BW19:BX19"/>
    <mergeCell ref="BY19:BZ19"/>
    <mergeCell ref="CA19:CB19"/>
    <mergeCell ref="BC19:BD19"/>
    <mergeCell ref="BE19:BF19"/>
    <mergeCell ref="BG19:BH19"/>
    <mergeCell ref="BI19:BJ19"/>
    <mergeCell ref="BK19:BL19"/>
    <mergeCell ref="BM19:BN19"/>
    <mergeCell ref="EI19:EJ19"/>
    <mergeCell ref="EK19:EL19"/>
    <mergeCell ref="EM19:EN19"/>
    <mergeCell ref="DO19:DP19"/>
    <mergeCell ref="DQ19:DR19"/>
    <mergeCell ref="DS19:DT19"/>
    <mergeCell ref="DW19:DX19"/>
    <mergeCell ref="DY19:DZ19"/>
    <mergeCell ref="EA19:EB19"/>
    <mergeCell ref="DC19:DD19"/>
    <mergeCell ref="DE19:DF19"/>
    <mergeCell ref="DG19:DH19"/>
    <mergeCell ref="DI19:DJ19"/>
    <mergeCell ref="DK19:DL19"/>
    <mergeCell ref="DM19:DN19"/>
    <mergeCell ref="CO19:CP19"/>
    <mergeCell ref="CQ19:CR19"/>
    <mergeCell ref="CS19:CT19"/>
    <mergeCell ref="CW19:CX19"/>
    <mergeCell ref="CY19:CZ19"/>
    <mergeCell ref="DA19:DB19"/>
    <mergeCell ref="HK19:HL19"/>
    <mergeCell ref="GO19:GP19"/>
    <mergeCell ref="GQ19:GR19"/>
    <mergeCell ref="GS19:GT19"/>
    <mergeCell ref="GW19:GX19"/>
    <mergeCell ref="GY19:GZ19"/>
    <mergeCell ref="HA19:HB19"/>
    <mergeCell ref="GC19:GD19"/>
    <mergeCell ref="GE19:GF19"/>
    <mergeCell ref="GG19:GH19"/>
    <mergeCell ref="GI19:GJ19"/>
    <mergeCell ref="GK19:GL19"/>
    <mergeCell ref="GM19:GN19"/>
    <mergeCell ref="FO19:FP19"/>
    <mergeCell ref="FQ19:FR19"/>
    <mergeCell ref="FS19:FT19"/>
    <mergeCell ref="FW19:FX19"/>
    <mergeCell ref="FY19:FZ19"/>
    <mergeCell ref="GA19:GB19"/>
    <mergeCell ref="Y10:Z10"/>
    <mergeCell ref="AA10:AB10"/>
    <mergeCell ref="AC10:AD10"/>
    <mergeCell ref="E11:F11"/>
    <mergeCell ref="E12:F12"/>
    <mergeCell ref="S63:T63"/>
    <mergeCell ref="Q63:R63"/>
    <mergeCell ref="O63:P63"/>
    <mergeCell ref="M63:N63"/>
    <mergeCell ref="K63:L63"/>
    <mergeCell ref="I63:J63"/>
    <mergeCell ref="G63:H63"/>
    <mergeCell ref="E63:F63"/>
    <mergeCell ref="HC19:HD19"/>
    <mergeCell ref="HE19:HF19"/>
    <mergeCell ref="HG19:HH19"/>
    <mergeCell ref="HI19:HJ19"/>
    <mergeCell ref="FC19:FD19"/>
    <mergeCell ref="FE19:FF19"/>
    <mergeCell ref="FG19:FH19"/>
    <mergeCell ref="FI19:FJ19"/>
    <mergeCell ref="FK19:FL19"/>
    <mergeCell ref="FM19:FN19"/>
    <mergeCell ref="EO19:EP19"/>
    <mergeCell ref="EQ19:ER19"/>
    <mergeCell ref="ES19:ET19"/>
    <mergeCell ref="EW19:EX19"/>
    <mergeCell ref="EY19:EZ19"/>
    <mergeCell ref="FA19:FB19"/>
    <mergeCell ref="EC19:ED19"/>
    <mergeCell ref="EE19:EF19"/>
    <mergeCell ref="EG19:EH19"/>
    <mergeCell ref="G15:H15"/>
    <mergeCell ref="I15:J15"/>
    <mergeCell ref="K15:L15"/>
    <mergeCell ref="M15:N15"/>
    <mergeCell ref="O15:P15"/>
    <mergeCell ref="Q15:R15"/>
    <mergeCell ref="S15:T15"/>
    <mergeCell ref="W15:X15"/>
    <mergeCell ref="Y15:Z15"/>
    <mergeCell ref="AA15:AB15"/>
    <mergeCell ref="AC15:AD15"/>
    <mergeCell ref="E9:F9"/>
    <mergeCell ref="G9:H9"/>
    <mergeCell ref="I9:J9"/>
    <mergeCell ref="K9:L9"/>
    <mergeCell ref="M9:N9"/>
    <mergeCell ref="O9:P9"/>
    <mergeCell ref="Q9:R9"/>
    <mergeCell ref="S9:T9"/>
    <mergeCell ref="W9:X9"/>
    <mergeCell ref="Y9:Z9"/>
    <mergeCell ref="AA9:AB9"/>
    <mergeCell ref="AC9:AD9"/>
    <mergeCell ref="E10:F10"/>
    <mergeCell ref="G10:H10"/>
    <mergeCell ref="I10:J10"/>
    <mergeCell ref="K10:L10"/>
    <mergeCell ref="M10:N10"/>
    <mergeCell ref="O10:P10"/>
    <mergeCell ref="Q10:R10"/>
    <mergeCell ref="S10:T10"/>
    <mergeCell ref="W10:X10"/>
    <mergeCell ref="O13:P13"/>
    <mergeCell ref="Q13:R13"/>
    <mergeCell ref="S13:T13"/>
    <mergeCell ref="W13:X13"/>
    <mergeCell ref="Y13:Z13"/>
    <mergeCell ref="AA13:AB13"/>
    <mergeCell ref="AC13:AD13"/>
    <mergeCell ref="G14:H14"/>
    <mergeCell ref="I14:J14"/>
    <mergeCell ref="K14:L14"/>
    <mergeCell ref="M14:N14"/>
    <mergeCell ref="O14:P14"/>
    <mergeCell ref="Q14:R14"/>
    <mergeCell ref="S14:T14"/>
    <mergeCell ref="W14:X14"/>
    <mergeCell ref="Y14:Z14"/>
    <mergeCell ref="AA14:AB14"/>
    <mergeCell ref="AC14:AD14"/>
    <mergeCell ref="BA19:BB19"/>
    <mergeCell ref="AE19:AF19"/>
    <mergeCell ref="AG19:AH19"/>
    <mergeCell ref="E14:F14"/>
    <mergeCell ref="E13:F13"/>
    <mergeCell ref="E15:F15"/>
    <mergeCell ref="G11:H11"/>
    <mergeCell ref="I11:J11"/>
    <mergeCell ref="K11:L11"/>
    <mergeCell ref="M11:N11"/>
    <mergeCell ref="O11:P11"/>
    <mergeCell ref="Q11:R11"/>
    <mergeCell ref="S11:T11"/>
    <mergeCell ref="W11:X11"/>
    <mergeCell ref="Y11:Z11"/>
    <mergeCell ref="AA11:AB11"/>
    <mergeCell ref="AC11:AD11"/>
    <mergeCell ref="G12:H12"/>
    <mergeCell ref="I12:J12"/>
    <mergeCell ref="K12:L12"/>
    <mergeCell ref="M12:N12"/>
    <mergeCell ref="O12:P12"/>
    <mergeCell ref="Q12:R12"/>
    <mergeCell ref="S12:T12"/>
    <mergeCell ref="W12:X12"/>
    <mergeCell ref="Y12:Z12"/>
    <mergeCell ref="AA12:AB12"/>
    <mergeCell ref="AC12:AD12"/>
    <mergeCell ref="G13:H13"/>
    <mergeCell ref="I13:J13"/>
    <mergeCell ref="K13:L13"/>
    <mergeCell ref="M13:N13"/>
    <mergeCell ref="AQ52:AR52"/>
    <mergeCell ref="AS52:AT52"/>
    <mergeCell ref="AW52:AX52"/>
    <mergeCell ref="AY52:AZ52"/>
    <mergeCell ref="BA52:BB52"/>
    <mergeCell ref="BC52:BD52"/>
    <mergeCell ref="BE52:BF52"/>
    <mergeCell ref="BG52:BH52"/>
    <mergeCell ref="BI52:BJ52"/>
    <mergeCell ref="BK52:BL52"/>
    <mergeCell ref="BM52:BN52"/>
    <mergeCell ref="BO52:BP52"/>
    <mergeCell ref="BQ52:BR52"/>
    <mergeCell ref="BS52:BT52"/>
    <mergeCell ref="BW52:BX52"/>
    <mergeCell ref="E19:F19"/>
    <mergeCell ref="G19:H19"/>
    <mergeCell ref="I19:J19"/>
    <mergeCell ref="K19:L19"/>
    <mergeCell ref="M19:N19"/>
    <mergeCell ref="O19:P19"/>
    <mergeCell ref="Q19:R19"/>
    <mergeCell ref="S19:T19"/>
    <mergeCell ref="W19:X19"/>
    <mergeCell ref="Y19:Z19"/>
    <mergeCell ref="AA19:AB19"/>
    <mergeCell ref="AC19:AD19"/>
    <mergeCell ref="AO19:AP19"/>
    <mergeCell ref="AQ19:AR19"/>
    <mergeCell ref="AS19:AT19"/>
    <mergeCell ref="AW19:AX19"/>
    <mergeCell ref="AY19:AZ19"/>
    <mergeCell ref="DM52:DN52"/>
    <mergeCell ref="DO52:DP52"/>
    <mergeCell ref="DQ52:DR52"/>
    <mergeCell ref="DS52:DT52"/>
    <mergeCell ref="DW52:DX52"/>
    <mergeCell ref="DY52:DZ52"/>
    <mergeCell ref="EA52:EB52"/>
    <mergeCell ref="EC52:ED52"/>
    <mergeCell ref="EE52:EF52"/>
    <mergeCell ref="EG52:EH52"/>
    <mergeCell ref="EI52:EJ52"/>
    <mergeCell ref="EK52:EL52"/>
    <mergeCell ref="EM52:EN52"/>
    <mergeCell ref="EO52:EP52"/>
    <mergeCell ref="E52:F52"/>
    <mergeCell ref="G52:H52"/>
    <mergeCell ref="I52:J52"/>
    <mergeCell ref="K52:L52"/>
    <mergeCell ref="M52:N52"/>
    <mergeCell ref="O52:P52"/>
    <mergeCell ref="Q52:R52"/>
    <mergeCell ref="S52:T52"/>
    <mergeCell ref="W52:X52"/>
    <mergeCell ref="Y52:Z52"/>
    <mergeCell ref="AA52:AB52"/>
    <mergeCell ref="AC52:AD52"/>
    <mergeCell ref="AE52:AF52"/>
    <mergeCell ref="AG52:AH52"/>
    <mergeCell ref="AI52:AJ52"/>
    <mergeCell ref="AK52:AL52"/>
    <mergeCell ref="AM52:AN52"/>
    <mergeCell ref="AO52:AP52"/>
    <mergeCell ref="GQ52:GR52"/>
    <mergeCell ref="GS52:GT52"/>
    <mergeCell ref="GW52:GX52"/>
    <mergeCell ref="GY52:GZ52"/>
    <mergeCell ref="GQ63:GR63"/>
    <mergeCell ref="GS63:GT63"/>
    <mergeCell ref="GW63:GX63"/>
    <mergeCell ref="GY63:GZ63"/>
    <mergeCell ref="HA52:HB52"/>
    <mergeCell ref="HC52:HD52"/>
    <mergeCell ref="HE52:HF52"/>
    <mergeCell ref="HG52:HH52"/>
    <mergeCell ref="HI52:HJ52"/>
    <mergeCell ref="BY52:BZ52"/>
    <mergeCell ref="CA52:CB52"/>
    <mergeCell ref="CC52:CD52"/>
    <mergeCell ref="CE52:CF52"/>
    <mergeCell ref="CG52:CH52"/>
    <mergeCell ref="CI52:CJ52"/>
    <mergeCell ref="CK52:CL52"/>
    <mergeCell ref="CM52:CN52"/>
    <mergeCell ref="CO52:CP52"/>
    <mergeCell ref="CQ52:CR52"/>
    <mergeCell ref="CS52:CT52"/>
    <mergeCell ref="CW52:CX52"/>
    <mergeCell ref="CY52:CZ52"/>
    <mergeCell ref="DA52:DB52"/>
    <mergeCell ref="DC52:DD52"/>
    <mergeCell ref="DE52:DF52"/>
    <mergeCell ref="DG52:DH52"/>
    <mergeCell ref="DI52:DJ52"/>
    <mergeCell ref="DK52:DL52"/>
    <mergeCell ref="DO63:DP63"/>
    <mergeCell ref="DQ63:DR63"/>
    <mergeCell ref="DS63:DT63"/>
    <mergeCell ref="DW63:DX63"/>
    <mergeCell ref="HE63:HF63"/>
    <mergeCell ref="EA63:EB63"/>
    <mergeCell ref="EC63:ED63"/>
    <mergeCell ref="EI63:EJ63"/>
    <mergeCell ref="EQ52:ER52"/>
    <mergeCell ref="ES52:ET52"/>
    <mergeCell ref="EW52:EX52"/>
    <mergeCell ref="EY52:EZ52"/>
    <mergeCell ref="FA52:FB52"/>
    <mergeCell ref="FC52:FD52"/>
    <mergeCell ref="FE52:FF52"/>
    <mergeCell ref="FG52:FH52"/>
    <mergeCell ref="FI52:FJ52"/>
    <mergeCell ref="FK52:FL52"/>
    <mergeCell ref="FM52:FN52"/>
    <mergeCell ref="FO52:FP52"/>
    <mergeCell ref="FQ52:FR52"/>
    <mergeCell ref="FS52:FT52"/>
    <mergeCell ref="FW52:FX52"/>
    <mergeCell ref="FY52:FZ52"/>
    <mergeCell ref="GA52:GB52"/>
    <mergeCell ref="GC52:GD52"/>
    <mergeCell ref="GE52:GF52"/>
    <mergeCell ref="GG52:GH52"/>
    <mergeCell ref="GI52:GJ52"/>
    <mergeCell ref="GK52:GL52"/>
    <mergeCell ref="GM52:GN52"/>
    <mergeCell ref="GO52:GP52"/>
    <mergeCell ref="CE63:CF63"/>
    <mergeCell ref="CG63:CH63"/>
    <mergeCell ref="CI63:CJ63"/>
    <mergeCell ref="CK63:CL63"/>
    <mergeCell ref="CM63:CN63"/>
    <mergeCell ref="CO63:CP63"/>
    <mergeCell ref="CQ63:CR63"/>
    <mergeCell ref="CS63:CT63"/>
    <mergeCell ref="CW63:CX63"/>
    <mergeCell ref="CY63:CZ63"/>
    <mergeCell ref="DA63:DB63"/>
    <mergeCell ref="DC63:DD63"/>
    <mergeCell ref="DE63:DF63"/>
    <mergeCell ref="DG63:DH63"/>
    <mergeCell ref="DI63:DJ63"/>
    <mergeCell ref="DK63:DL63"/>
    <mergeCell ref="DM63:DN63"/>
    <mergeCell ref="FI63:FJ63"/>
    <mergeCell ref="FK63:FL63"/>
    <mergeCell ref="FM63:FN63"/>
    <mergeCell ref="HK52:HL52"/>
    <mergeCell ref="W63:X63"/>
    <mergeCell ref="Y63:Z63"/>
    <mergeCell ref="AA63:AB63"/>
    <mergeCell ref="AC63:AD63"/>
    <mergeCell ref="AE63:AF63"/>
    <mergeCell ref="AG63:AH63"/>
    <mergeCell ref="AI63:AJ63"/>
    <mergeCell ref="AK63:AL63"/>
    <mergeCell ref="AM63:AN63"/>
    <mergeCell ref="AO63:AP63"/>
    <mergeCell ref="AQ63:AR63"/>
    <mergeCell ref="AS63:AT63"/>
    <mergeCell ref="AW63:AX63"/>
    <mergeCell ref="AY63:AZ63"/>
    <mergeCell ref="BA63:BB63"/>
    <mergeCell ref="BC63:BD63"/>
    <mergeCell ref="BE63:BF63"/>
    <mergeCell ref="BG63:BH63"/>
    <mergeCell ref="BI63:BJ63"/>
    <mergeCell ref="BK63:BL63"/>
    <mergeCell ref="BM63:BN63"/>
    <mergeCell ref="BO63:BP63"/>
    <mergeCell ref="BQ63:BR63"/>
    <mergeCell ref="BS63:BT63"/>
    <mergeCell ref="BW63:BX63"/>
    <mergeCell ref="BY63:BZ63"/>
    <mergeCell ref="CA63:CB63"/>
    <mergeCell ref="CC63:CD63"/>
    <mergeCell ref="FO63:FP63"/>
    <mergeCell ref="FQ63:FR63"/>
    <mergeCell ref="FS63:FT63"/>
    <mergeCell ref="FW63:FX63"/>
    <mergeCell ref="FY63:FZ63"/>
    <mergeCell ref="GA63:GB63"/>
    <mergeCell ref="GC63:GD63"/>
    <mergeCell ref="GE63:GF63"/>
    <mergeCell ref="GG63:GH63"/>
    <mergeCell ref="GI63:GJ63"/>
    <mergeCell ref="GK63:GL63"/>
    <mergeCell ref="GM63:GN63"/>
    <mergeCell ref="GO63:GP63"/>
    <mergeCell ref="DY63:DZ63"/>
    <mergeCell ref="HG63:HH63"/>
    <mergeCell ref="HI63:HJ63"/>
    <mergeCell ref="HK63:HL63"/>
    <mergeCell ref="HA63:HB63"/>
    <mergeCell ref="HC63:HD63"/>
    <mergeCell ref="EE63:EF63"/>
    <mergeCell ref="EG63:EH63"/>
    <mergeCell ref="EK63:EL63"/>
    <mergeCell ref="EM63:EN63"/>
    <mergeCell ref="EO63:EP63"/>
    <mergeCell ref="EQ63:ER63"/>
    <mergeCell ref="ES63:ET63"/>
    <mergeCell ref="EW63:EX63"/>
    <mergeCell ref="EY63:EZ63"/>
    <mergeCell ref="FA63:FB63"/>
    <mergeCell ref="FC63:FD63"/>
    <mergeCell ref="FE63:FF63"/>
    <mergeCell ref="FG63:FH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FREIA Staff Option 1  (3)</vt:lpstr>
      <vt:lpstr>FREIA Staff Option 2  (2)</vt:lpstr>
      <vt:lpstr>FREIA Staff Option 3 </vt:lpstr>
    </vt:vector>
  </TitlesOfParts>
  <Company>STFC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Kevin (STFC,RAL,ISIS)</dc:creator>
  <cp:lastModifiedBy>Nightingale, Jim (STFC,RAL,ISIS)</cp:lastModifiedBy>
  <cp:lastPrinted>2016-08-11T10:12:40Z</cp:lastPrinted>
  <dcterms:created xsi:type="dcterms:W3CDTF">2016-07-07T13:00:01Z</dcterms:created>
  <dcterms:modified xsi:type="dcterms:W3CDTF">2016-10-04T13:05:12Z</dcterms:modified>
</cp:coreProperties>
</file>