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" windowWidth="20376" windowHeight="12756" tabRatio="756"/>
  </bookViews>
  <sheets>
    <sheet name="PBS" sheetId="1" r:id="rId1"/>
    <sheet name="PBS_summary_schedule" sheetId="35" r:id="rId2"/>
    <sheet name="PBS_summary" sheetId="32" r:id="rId3"/>
    <sheet name="proposal" sheetId="33" r:id="rId4"/>
    <sheet name="scope_setting_budget_baseline" sheetId="26" r:id="rId5"/>
    <sheet name="scope_setting_budget_competitiv" sheetId="28" r:id="rId6"/>
    <sheet name="scope_setting_budget_Full" sheetId="29" r:id="rId7"/>
    <sheet name="vacuum chamber" sheetId="36" r:id="rId8"/>
    <sheet name="guide_collimator" sheetId="38" r:id="rId9"/>
    <sheet name="platform" sheetId="37" r:id="rId10"/>
    <sheet name="guide_budget" sheetId="21" r:id="rId11"/>
    <sheet name="PASTIS_coils" sheetId="30" r:id="rId12"/>
    <sheet name="SEE" sheetId="39" r:id="rId13"/>
    <sheet name="Sample_lab" sheetId="40" r:id="rId14"/>
    <sheet name="travel cost" sheetId="41" r:id="rId15"/>
    <sheet name="personnel" sheetId="42" r:id="rId16"/>
  </sheets>
  <externalReferences>
    <externalReference r:id="rId17"/>
    <externalReference r:id="rId18"/>
  </externalReferences>
  <definedNames>
    <definedName name="_xlnm.Print_Area" localSheetId="0">PBS!$A$1:$K$254</definedName>
    <definedName name="_xlnm.Print_Area" localSheetId="2">PBS_summary!$A$1:$J$255</definedName>
    <definedName name="_xlnm.Print_Area" localSheetId="1">PBS_summary_schedule!$A$2:$K$266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22" i="1"/>
  <c r="F22" i="1"/>
  <c r="G11" i="1"/>
  <c r="G146" i="26"/>
  <c r="H109" i="35"/>
  <c r="H171" i="35"/>
  <c r="F251" i="29"/>
  <c r="F27" i="42"/>
  <c r="F32" i="42"/>
  <c r="L7" i="42"/>
  <c r="G251" i="29"/>
  <c r="M7" i="42"/>
  <c r="H251" i="29"/>
  <c r="N7" i="42"/>
  <c r="I251" i="29"/>
  <c r="O7" i="42"/>
  <c r="J251" i="29"/>
  <c r="F251" i="28"/>
  <c r="G251" i="28"/>
  <c r="H251" i="28"/>
  <c r="I251" i="28"/>
  <c r="J251" i="28"/>
  <c r="F251" i="26"/>
  <c r="G251" i="26"/>
  <c r="H251" i="26"/>
  <c r="I251" i="26"/>
  <c r="J251" i="26"/>
  <c r="F35" i="42"/>
  <c r="E251" i="1"/>
  <c r="F251" i="1"/>
  <c r="G251" i="1"/>
  <c r="C7" i="42"/>
  <c r="D7" i="42"/>
  <c r="E11" i="42"/>
  <c r="F11" i="42"/>
  <c r="E12" i="42"/>
  <c r="F12" i="42"/>
  <c r="E13" i="42"/>
  <c r="F13" i="42"/>
  <c r="C6" i="42"/>
  <c r="D6" i="42"/>
  <c r="E14" i="42"/>
  <c r="F14" i="42"/>
  <c r="E15" i="42"/>
  <c r="F15" i="42"/>
  <c r="E17" i="42"/>
  <c r="F17" i="42"/>
  <c r="E18" i="42"/>
  <c r="F18" i="42"/>
  <c r="E19" i="42"/>
  <c r="F19" i="42"/>
  <c r="E20" i="42"/>
  <c r="F20" i="42"/>
  <c r="C5" i="42"/>
  <c r="D5" i="42"/>
  <c r="E21" i="42"/>
  <c r="F21" i="42"/>
  <c r="C4" i="42"/>
  <c r="D4" i="42"/>
  <c r="E22" i="42"/>
  <c r="F22" i="42"/>
  <c r="E24" i="42"/>
  <c r="F24" i="42"/>
  <c r="E25" i="42"/>
  <c r="F25" i="42"/>
  <c r="F30" i="42"/>
  <c r="F29" i="42"/>
  <c r="K11" i="42"/>
  <c r="K12" i="42"/>
  <c r="K13" i="42"/>
  <c r="K15" i="42"/>
  <c r="K14" i="42"/>
  <c r="K7" i="42"/>
  <c r="P4" i="42"/>
  <c r="P7" i="42"/>
  <c r="L5" i="42"/>
  <c r="M5" i="42"/>
  <c r="N5" i="42"/>
  <c r="O5" i="42"/>
  <c r="P5" i="42"/>
  <c r="D9" i="41"/>
  <c r="D12" i="41"/>
  <c r="B9" i="41"/>
  <c r="B12" i="41"/>
  <c r="D15" i="41"/>
  <c r="G74" i="1"/>
  <c r="G75" i="1"/>
  <c r="G76" i="1"/>
  <c r="G77" i="1"/>
  <c r="G78" i="1"/>
  <c r="G79" i="1"/>
  <c r="G80" i="1"/>
  <c r="G81" i="1"/>
  <c r="G82" i="1"/>
  <c r="G83" i="1"/>
  <c r="G84" i="1"/>
  <c r="G73" i="1"/>
  <c r="E2" i="40"/>
  <c r="E3" i="40"/>
  <c r="E4" i="40"/>
  <c r="E5" i="40"/>
  <c r="E6" i="40"/>
  <c r="E7" i="40"/>
  <c r="D3" i="39"/>
  <c r="D4" i="39"/>
  <c r="D5" i="39"/>
  <c r="D6" i="39"/>
  <c r="D7" i="39"/>
  <c r="D8" i="39"/>
  <c r="D9" i="39"/>
  <c r="D10" i="39"/>
  <c r="D11" i="39"/>
  <c r="D12" i="39"/>
  <c r="D13" i="39"/>
  <c r="D14" i="39"/>
  <c r="D15" i="39"/>
  <c r="D16" i="39"/>
  <c r="D17" i="39"/>
  <c r="D20" i="39"/>
  <c r="C20" i="39"/>
  <c r="B20" i="39"/>
  <c r="C3" i="38"/>
  <c r="J69" i="26"/>
  <c r="J146" i="26"/>
  <c r="E111" i="1"/>
  <c r="G122" i="1"/>
  <c r="E122" i="1"/>
  <c r="E103" i="1"/>
  <c r="E86" i="1"/>
  <c r="E85" i="1"/>
  <c r="E83" i="1"/>
  <c r="E72" i="1"/>
  <c r="E69" i="1"/>
  <c r="G65" i="1"/>
  <c r="E65" i="1"/>
  <c r="G66" i="1"/>
  <c r="F66" i="1"/>
  <c r="E66" i="1"/>
  <c r="G67" i="1"/>
  <c r="E67" i="1"/>
  <c r="G68" i="1"/>
  <c r="E68" i="1"/>
  <c r="E64" i="1"/>
  <c r="E2" i="1"/>
  <c r="E253" i="1"/>
  <c r="E252" i="1"/>
  <c r="K252" i="26"/>
  <c r="J252" i="26"/>
  <c r="J253" i="26"/>
  <c r="F253" i="26"/>
  <c r="G69" i="26"/>
  <c r="G253" i="26"/>
  <c r="H69" i="26"/>
  <c r="H146" i="26"/>
  <c r="H252" i="26"/>
  <c r="K86" i="26"/>
  <c r="H86" i="26"/>
  <c r="H85" i="26"/>
  <c r="K64" i="26"/>
  <c r="H64" i="26"/>
  <c r="K22" i="26"/>
  <c r="H22" i="26"/>
  <c r="K11" i="26"/>
  <c r="H11" i="26"/>
  <c r="H2" i="26"/>
  <c r="K122" i="26"/>
  <c r="H122" i="26"/>
  <c r="H103" i="26"/>
  <c r="H253" i="26"/>
  <c r="I70" i="26"/>
  <c r="I71" i="26"/>
  <c r="K72" i="26"/>
  <c r="I72" i="26"/>
  <c r="I69" i="26"/>
  <c r="I147" i="26"/>
  <c r="I152" i="26"/>
  <c r="I162" i="26"/>
  <c r="I163" i="26"/>
  <c r="I146" i="26"/>
  <c r="I252" i="26"/>
  <c r="K111" i="26"/>
  <c r="I111" i="26"/>
  <c r="I103" i="26"/>
  <c r="I253" i="26"/>
  <c r="K253" i="26"/>
  <c r="K254" i="26"/>
  <c r="F111" i="1"/>
  <c r="F122" i="1"/>
  <c r="F103" i="1"/>
  <c r="C9" i="38"/>
  <c r="F33" i="1"/>
  <c r="F32" i="1"/>
  <c r="F65" i="1"/>
  <c r="F67" i="1"/>
  <c r="F68" i="1"/>
  <c r="F64" i="1"/>
  <c r="F2" i="1"/>
  <c r="F73" i="1"/>
  <c r="F76" i="1"/>
  <c r="F77" i="1"/>
  <c r="F83" i="1"/>
  <c r="F72" i="1"/>
  <c r="F69" i="1"/>
  <c r="F253" i="1"/>
  <c r="F252" i="1"/>
  <c r="K252" i="28"/>
  <c r="J252" i="28"/>
  <c r="J253" i="28"/>
  <c r="F253" i="28"/>
  <c r="G253" i="28"/>
  <c r="H252" i="28"/>
  <c r="K32" i="28"/>
  <c r="H32" i="28"/>
  <c r="K64" i="28"/>
  <c r="H64" i="28"/>
  <c r="H2" i="28"/>
  <c r="K122" i="28"/>
  <c r="H122" i="28"/>
  <c r="H103" i="28"/>
  <c r="H253" i="28"/>
  <c r="I252" i="28"/>
  <c r="K111" i="28"/>
  <c r="I111" i="28"/>
  <c r="I103" i="28"/>
  <c r="K72" i="28"/>
  <c r="I72" i="28"/>
  <c r="I69" i="28"/>
  <c r="I253" i="28"/>
  <c r="K253" i="28"/>
  <c r="K255" i="28"/>
  <c r="E124" i="1"/>
  <c r="F124" i="1"/>
  <c r="G124" i="1"/>
  <c r="G33" i="1"/>
  <c r="C4" i="38"/>
  <c r="C5" i="38"/>
  <c r="C6" i="38"/>
  <c r="C13" i="36"/>
  <c r="C10" i="37"/>
  <c r="C25" i="36"/>
  <c r="G88" i="1"/>
  <c r="F88" i="1"/>
  <c r="E88" i="1"/>
  <c r="C19" i="36"/>
  <c r="G30" i="1"/>
  <c r="F30" i="1"/>
  <c r="E30" i="1"/>
  <c r="G31" i="1"/>
  <c r="F31" i="1"/>
  <c r="E31" i="1"/>
  <c r="G29" i="1"/>
  <c r="F29" i="1"/>
  <c r="F3" i="1"/>
  <c r="K3" i="28"/>
  <c r="F3" i="32"/>
  <c r="G3" i="1"/>
  <c r="K3" i="29"/>
  <c r="G3" i="32"/>
  <c r="K4" i="28"/>
  <c r="F4" i="32"/>
  <c r="K4" i="29"/>
  <c r="G4" i="32"/>
  <c r="K5" i="28"/>
  <c r="F5" i="32"/>
  <c r="K5" i="29"/>
  <c r="G5" i="32"/>
  <c r="K6" i="28"/>
  <c r="F6" i="32"/>
  <c r="K6" i="29"/>
  <c r="G6" i="32"/>
  <c r="K7" i="28"/>
  <c r="F7" i="32"/>
  <c r="K7" i="29"/>
  <c r="G7" i="32"/>
  <c r="K8" i="28"/>
  <c r="F8" i="32"/>
  <c r="K8" i="29"/>
  <c r="G8" i="32"/>
  <c r="K9" i="28"/>
  <c r="F9" i="32"/>
  <c r="K9" i="29"/>
  <c r="G9" i="32"/>
  <c r="K10" i="28"/>
  <c r="F10" i="32"/>
  <c r="K10" i="29"/>
  <c r="G10" i="32"/>
  <c r="G20" i="1"/>
  <c r="F20" i="1"/>
  <c r="F11" i="1"/>
  <c r="K11" i="28"/>
  <c r="F11" i="32"/>
  <c r="K11" i="29"/>
  <c r="G11" i="32"/>
  <c r="K12" i="28"/>
  <c r="F12" i="32"/>
  <c r="K12" i="29"/>
  <c r="G12" i="32"/>
  <c r="K13" i="28"/>
  <c r="F13" i="32"/>
  <c r="K13" i="29"/>
  <c r="G13" i="32"/>
  <c r="K14" i="28"/>
  <c r="F14" i="32"/>
  <c r="K14" i="29"/>
  <c r="G14" i="32"/>
  <c r="K15" i="28"/>
  <c r="F15" i="32"/>
  <c r="K15" i="29"/>
  <c r="G15" i="32"/>
  <c r="K16" i="28"/>
  <c r="F16" i="32"/>
  <c r="K16" i="29"/>
  <c r="G16" i="32"/>
  <c r="K17" i="28"/>
  <c r="F17" i="32"/>
  <c r="K17" i="29"/>
  <c r="G17" i="32"/>
  <c r="K18" i="28"/>
  <c r="F18" i="32"/>
  <c r="K18" i="29"/>
  <c r="G18" i="32"/>
  <c r="K19" i="28"/>
  <c r="F19" i="32"/>
  <c r="K19" i="29"/>
  <c r="G19" i="32"/>
  <c r="K20" i="28"/>
  <c r="F20" i="32"/>
  <c r="K20" i="29"/>
  <c r="G20" i="32"/>
  <c r="K21" i="28"/>
  <c r="F21" i="32"/>
  <c r="K21" i="29"/>
  <c r="G21" i="32"/>
  <c r="F23" i="1"/>
  <c r="F24" i="1"/>
  <c r="F25" i="1"/>
  <c r="F27" i="1"/>
  <c r="F28" i="1"/>
  <c r="K22" i="28"/>
  <c r="F22" i="32"/>
  <c r="G24" i="1"/>
  <c r="G25" i="1"/>
  <c r="G26" i="1"/>
  <c r="G27" i="1"/>
  <c r="G28" i="1"/>
  <c r="G22" i="1"/>
  <c r="K22" i="29"/>
  <c r="G22" i="32"/>
  <c r="K23" i="28"/>
  <c r="F23" i="32"/>
  <c r="K23" i="29"/>
  <c r="G23" i="32"/>
  <c r="K24" i="28"/>
  <c r="F24" i="32"/>
  <c r="K24" i="29"/>
  <c r="G24" i="32"/>
  <c r="K25" i="28"/>
  <c r="F25" i="32"/>
  <c r="K25" i="29"/>
  <c r="G25" i="32"/>
  <c r="K26" i="28"/>
  <c r="F26" i="32"/>
  <c r="K26" i="29"/>
  <c r="G26" i="32"/>
  <c r="K27" i="28"/>
  <c r="F27" i="32"/>
  <c r="K27" i="29"/>
  <c r="G27" i="32"/>
  <c r="K28" i="28"/>
  <c r="F28" i="32"/>
  <c r="K28" i="29"/>
  <c r="G28" i="32"/>
  <c r="K29" i="28"/>
  <c r="F29" i="32"/>
  <c r="K29" i="29"/>
  <c r="G29" i="32"/>
  <c r="K30" i="28"/>
  <c r="F30" i="32"/>
  <c r="K30" i="29"/>
  <c r="G30" i="32"/>
  <c r="K31" i="28"/>
  <c r="F31" i="32"/>
  <c r="K31" i="29"/>
  <c r="G31" i="32"/>
  <c r="F32" i="32"/>
  <c r="G32" i="1"/>
  <c r="K32" i="29"/>
  <c r="G32" i="32"/>
  <c r="K33" i="28"/>
  <c r="F33" i="32"/>
  <c r="K33" i="29"/>
  <c r="G33" i="32"/>
  <c r="K34" i="28"/>
  <c r="F34" i="32"/>
  <c r="K34" i="29"/>
  <c r="G34" i="32"/>
  <c r="K35" i="28"/>
  <c r="F35" i="32"/>
  <c r="K35" i="29"/>
  <c r="G35" i="32"/>
  <c r="K36" i="28"/>
  <c r="F36" i="32"/>
  <c r="K36" i="29"/>
  <c r="G36" i="32"/>
  <c r="K37" i="28"/>
  <c r="F37" i="32"/>
  <c r="K37" i="29"/>
  <c r="G37" i="32"/>
  <c r="K38" i="28"/>
  <c r="F38" i="32"/>
  <c r="K38" i="29"/>
  <c r="G38" i="32"/>
  <c r="K39" i="28"/>
  <c r="F39" i="32"/>
  <c r="K39" i="29"/>
  <c r="G39" i="32"/>
  <c r="K40" i="28"/>
  <c r="F40" i="32"/>
  <c r="K40" i="29"/>
  <c r="G40" i="32"/>
  <c r="F41" i="1"/>
  <c r="K41" i="28"/>
  <c r="F41" i="32"/>
  <c r="G41" i="1"/>
  <c r="K41" i="29"/>
  <c r="G41" i="32"/>
  <c r="K42" i="28"/>
  <c r="F42" i="32"/>
  <c r="K42" i="29"/>
  <c r="G42" i="32"/>
  <c r="K43" i="28"/>
  <c r="F43" i="32"/>
  <c r="K43" i="29"/>
  <c r="G43" i="32"/>
  <c r="K44" i="28"/>
  <c r="F44" i="32"/>
  <c r="K44" i="29"/>
  <c r="G44" i="32"/>
  <c r="K45" i="28"/>
  <c r="F45" i="32"/>
  <c r="K45" i="29"/>
  <c r="G45" i="32"/>
  <c r="K46" i="28"/>
  <c r="F46" i="32"/>
  <c r="K46" i="29"/>
  <c r="G46" i="32"/>
  <c r="K47" i="28"/>
  <c r="F47" i="32"/>
  <c r="K47" i="29"/>
  <c r="G47" i="32"/>
  <c r="F48" i="1"/>
  <c r="K48" i="28"/>
  <c r="F48" i="32"/>
  <c r="G48" i="1"/>
  <c r="K48" i="29"/>
  <c r="G48" i="32"/>
  <c r="K49" i="28"/>
  <c r="F49" i="32"/>
  <c r="K49" i="29"/>
  <c r="G49" i="32"/>
  <c r="K50" i="28"/>
  <c r="F50" i="32"/>
  <c r="K50" i="29"/>
  <c r="G50" i="32"/>
  <c r="K51" i="28"/>
  <c r="F51" i="32"/>
  <c r="K51" i="29"/>
  <c r="G51" i="32"/>
  <c r="K52" i="28"/>
  <c r="F52" i="32"/>
  <c r="K52" i="29"/>
  <c r="G52" i="32"/>
  <c r="K53" i="28"/>
  <c r="F53" i="32"/>
  <c r="K53" i="29"/>
  <c r="G53" i="32"/>
  <c r="F54" i="1"/>
  <c r="K54" i="28"/>
  <c r="F54" i="32"/>
  <c r="G54" i="1"/>
  <c r="K54" i="29"/>
  <c r="G54" i="32"/>
  <c r="K55" i="28"/>
  <c r="F55" i="32"/>
  <c r="K55" i="29"/>
  <c r="G55" i="32"/>
  <c r="K56" i="28"/>
  <c r="F56" i="32"/>
  <c r="K56" i="29"/>
  <c r="G56" i="32"/>
  <c r="K57" i="28"/>
  <c r="F57" i="32"/>
  <c r="K57" i="29"/>
  <c r="G57" i="32"/>
  <c r="K58" i="28"/>
  <c r="F58" i="32"/>
  <c r="K58" i="29"/>
  <c r="G58" i="32"/>
  <c r="F59" i="1"/>
  <c r="K59" i="28"/>
  <c r="F59" i="32"/>
  <c r="G59" i="1"/>
  <c r="K59" i="29"/>
  <c r="G59" i="32"/>
  <c r="K60" i="28"/>
  <c r="F60" i="32"/>
  <c r="K60" i="29"/>
  <c r="G60" i="32"/>
  <c r="K61" i="28"/>
  <c r="F61" i="32"/>
  <c r="K61" i="29"/>
  <c r="G61" i="32"/>
  <c r="K62" i="28"/>
  <c r="F62" i="32"/>
  <c r="K62" i="29"/>
  <c r="G62" i="32"/>
  <c r="K63" i="28"/>
  <c r="F63" i="32"/>
  <c r="K63" i="29"/>
  <c r="G63" i="32"/>
  <c r="F64" i="32"/>
  <c r="G64" i="1"/>
  <c r="K64" i="29"/>
  <c r="G64" i="32"/>
  <c r="K65" i="28"/>
  <c r="F65" i="32"/>
  <c r="K65" i="29"/>
  <c r="G65" i="32"/>
  <c r="K66" i="28"/>
  <c r="F66" i="32"/>
  <c r="K66" i="29"/>
  <c r="G66" i="32"/>
  <c r="K67" i="28"/>
  <c r="F67" i="32"/>
  <c r="K67" i="29"/>
  <c r="G67" i="32"/>
  <c r="K68" i="28"/>
  <c r="F68" i="32"/>
  <c r="K68" i="29"/>
  <c r="G68" i="32"/>
  <c r="K69" i="28"/>
  <c r="F69" i="32"/>
  <c r="G72" i="1"/>
  <c r="G69" i="1"/>
  <c r="K69" i="29"/>
  <c r="G69" i="32"/>
  <c r="K70" i="28"/>
  <c r="F70" i="32"/>
  <c r="K70" i="29"/>
  <c r="G70" i="32"/>
  <c r="K71" i="28"/>
  <c r="F71" i="32"/>
  <c r="K71" i="29"/>
  <c r="G71" i="32"/>
  <c r="F72" i="32"/>
  <c r="K72" i="29"/>
  <c r="G72" i="32"/>
  <c r="K73" i="28"/>
  <c r="F73" i="32"/>
  <c r="K73" i="29"/>
  <c r="G73" i="32"/>
  <c r="K74" i="28"/>
  <c r="F74" i="32"/>
  <c r="K74" i="29"/>
  <c r="G74" i="32"/>
  <c r="K75" i="28"/>
  <c r="F75" i="32"/>
  <c r="K75" i="29"/>
  <c r="G75" i="32"/>
  <c r="K76" i="28"/>
  <c r="F76" i="32"/>
  <c r="K76" i="29"/>
  <c r="G76" i="32"/>
  <c r="K77" i="28"/>
  <c r="F77" i="32"/>
  <c r="K77" i="29"/>
  <c r="G77" i="32"/>
  <c r="K78" i="28"/>
  <c r="F78" i="32"/>
  <c r="K78" i="29"/>
  <c r="G78" i="32"/>
  <c r="K79" i="28"/>
  <c r="F79" i="32"/>
  <c r="K79" i="29"/>
  <c r="G79" i="32"/>
  <c r="K80" i="28"/>
  <c r="F80" i="32"/>
  <c r="K80" i="29"/>
  <c r="G80" i="32"/>
  <c r="K81" i="28"/>
  <c r="F81" i="32"/>
  <c r="K81" i="29"/>
  <c r="G81" i="32"/>
  <c r="K82" i="28"/>
  <c r="F82" i="32"/>
  <c r="K82" i="29"/>
  <c r="G82" i="32"/>
  <c r="K83" i="28"/>
  <c r="F83" i="32"/>
  <c r="K83" i="29"/>
  <c r="G83" i="32"/>
  <c r="K84" i="28"/>
  <c r="F84" i="32"/>
  <c r="K84" i="29"/>
  <c r="G84" i="32"/>
  <c r="F86" i="1"/>
  <c r="F90" i="1"/>
  <c r="F95" i="1"/>
  <c r="F99" i="1"/>
  <c r="F85" i="1"/>
  <c r="K85" i="28"/>
  <c r="F85" i="32"/>
  <c r="G86" i="1"/>
  <c r="G90" i="1"/>
  <c r="G95" i="1"/>
  <c r="G99" i="1"/>
  <c r="G85" i="1"/>
  <c r="K85" i="29"/>
  <c r="G85" i="32"/>
  <c r="K86" i="28"/>
  <c r="F86" i="32"/>
  <c r="K86" i="29"/>
  <c r="G86" i="32"/>
  <c r="K87" i="28"/>
  <c r="F87" i="32"/>
  <c r="K87" i="29"/>
  <c r="G87" i="32"/>
  <c r="K88" i="28"/>
  <c r="F88" i="32"/>
  <c r="K88" i="29"/>
  <c r="G88" i="32"/>
  <c r="K89" i="28"/>
  <c r="F89" i="32"/>
  <c r="K89" i="29"/>
  <c r="G89" i="32"/>
  <c r="K90" i="28"/>
  <c r="F90" i="32"/>
  <c r="K90" i="29"/>
  <c r="G90" i="32"/>
  <c r="K91" i="28"/>
  <c r="F91" i="32"/>
  <c r="K91" i="29"/>
  <c r="G91" i="32"/>
  <c r="K92" i="28"/>
  <c r="F92" i="32"/>
  <c r="K92" i="29"/>
  <c r="G92" i="32"/>
  <c r="K93" i="28"/>
  <c r="F93" i="32"/>
  <c r="K93" i="29"/>
  <c r="G93" i="32"/>
  <c r="K94" i="28"/>
  <c r="F94" i="32"/>
  <c r="K94" i="29"/>
  <c r="G94" i="32"/>
  <c r="K95" i="28"/>
  <c r="F95" i="32"/>
  <c r="K95" i="29"/>
  <c r="G95" i="32"/>
  <c r="K96" i="28"/>
  <c r="F96" i="32"/>
  <c r="K96" i="29"/>
  <c r="G96" i="32"/>
  <c r="K97" i="28"/>
  <c r="F97" i="32"/>
  <c r="K97" i="29"/>
  <c r="G97" i="32"/>
  <c r="K98" i="28"/>
  <c r="F98" i="32"/>
  <c r="K98" i="29"/>
  <c r="G98" i="32"/>
  <c r="K99" i="28"/>
  <c r="F99" i="32"/>
  <c r="K99" i="29"/>
  <c r="G99" i="32"/>
  <c r="K100" i="28"/>
  <c r="F100" i="32"/>
  <c r="K100" i="29"/>
  <c r="G100" i="32"/>
  <c r="K101" i="28"/>
  <c r="F101" i="32"/>
  <c r="K101" i="29"/>
  <c r="G101" i="32"/>
  <c r="K102" i="28"/>
  <c r="F102" i="32"/>
  <c r="K102" i="29"/>
  <c r="G102" i="32"/>
  <c r="F105" i="1"/>
  <c r="F112" i="1"/>
  <c r="F113" i="1"/>
  <c r="F114" i="1"/>
  <c r="F115" i="1"/>
  <c r="F116" i="1"/>
  <c r="F117" i="1"/>
  <c r="F118" i="1"/>
  <c r="F119" i="1"/>
  <c r="F121" i="1"/>
  <c r="F123" i="1"/>
  <c r="K103" i="28"/>
  <c r="F103" i="32"/>
  <c r="G105" i="1"/>
  <c r="G111" i="1"/>
  <c r="G103" i="1"/>
  <c r="K103" i="29"/>
  <c r="G103" i="32"/>
  <c r="K104" i="28"/>
  <c r="F104" i="32"/>
  <c r="K104" i="29"/>
  <c r="G104" i="32"/>
  <c r="K105" i="28"/>
  <c r="F105" i="32"/>
  <c r="K105" i="29"/>
  <c r="G105" i="32"/>
  <c r="K106" i="28"/>
  <c r="F106" i="32"/>
  <c r="K106" i="29"/>
  <c r="G106" i="32"/>
  <c r="K107" i="28"/>
  <c r="F107" i="32"/>
  <c r="K107" i="29"/>
  <c r="G107" i="32"/>
  <c r="K108" i="28"/>
  <c r="F108" i="32"/>
  <c r="K108" i="29"/>
  <c r="G108" i="32"/>
  <c r="K109" i="28"/>
  <c r="F109" i="32"/>
  <c r="K109" i="29"/>
  <c r="G109" i="32"/>
  <c r="K110" i="28"/>
  <c r="F110" i="32"/>
  <c r="K110" i="29"/>
  <c r="G110" i="32"/>
  <c r="F111" i="32"/>
  <c r="K111" i="29"/>
  <c r="G111" i="32"/>
  <c r="K112" i="28"/>
  <c r="F112" i="32"/>
  <c r="K112" i="29"/>
  <c r="G112" i="32"/>
  <c r="K113" i="28"/>
  <c r="F113" i="32"/>
  <c r="K113" i="29"/>
  <c r="G113" i="32"/>
  <c r="K114" i="28"/>
  <c r="F114" i="32"/>
  <c r="K114" i="29"/>
  <c r="G114" i="32"/>
  <c r="K115" i="28"/>
  <c r="F115" i="32"/>
  <c r="K115" i="29"/>
  <c r="G115" i="32"/>
  <c r="K116" i="28"/>
  <c r="F116" i="32"/>
  <c r="K116" i="29"/>
  <c r="G116" i="32"/>
  <c r="K117" i="28"/>
  <c r="F117" i="32"/>
  <c r="K117" i="29"/>
  <c r="G117" i="32"/>
  <c r="K118" i="28"/>
  <c r="F118" i="32"/>
  <c r="K118" i="29"/>
  <c r="G118" i="32"/>
  <c r="K119" i="28"/>
  <c r="F119" i="32"/>
  <c r="K119" i="29"/>
  <c r="G119" i="32"/>
  <c r="K120" i="28"/>
  <c r="F120" i="32"/>
  <c r="K120" i="29"/>
  <c r="G120" i="32"/>
  <c r="K121" i="28"/>
  <c r="F121" i="32"/>
  <c r="K121" i="29"/>
  <c r="G121" i="32"/>
  <c r="F122" i="32"/>
  <c r="K122" i="29"/>
  <c r="G122" i="32"/>
  <c r="K123" i="28"/>
  <c r="F123" i="32"/>
  <c r="K123" i="29"/>
  <c r="G123" i="32"/>
  <c r="K124" i="28"/>
  <c r="F124" i="32"/>
  <c r="K124" i="29"/>
  <c r="G124" i="32"/>
  <c r="K125" i="28"/>
  <c r="F125" i="32"/>
  <c r="K125" i="29"/>
  <c r="G125" i="32"/>
  <c r="K126" i="28"/>
  <c r="F126" i="32"/>
  <c r="K126" i="29"/>
  <c r="G126" i="32"/>
  <c r="K127" i="28"/>
  <c r="F127" i="32"/>
  <c r="K127" i="29"/>
  <c r="G127" i="32"/>
  <c r="K128" i="28"/>
  <c r="F128" i="32"/>
  <c r="K128" i="29"/>
  <c r="G128" i="32"/>
  <c r="K129" i="28"/>
  <c r="F129" i="32"/>
  <c r="K129" i="29"/>
  <c r="G129" i="32"/>
  <c r="K130" i="28"/>
  <c r="F130" i="32"/>
  <c r="K130" i="29"/>
  <c r="G130" i="32"/>
  <c r="K131" i="28"/>
  <c r="F131" i="32"/>
  <c r="K131" i="29"/>
  <c r="G131" i="32"/>
  <c r="K132" i="28"/>
  <c r="F132" i="32"/>
  <c r="K132" i="29"/>
  <c r="G132" i="32"/>
  <c r="F134" i="1"/>
  <c r="F133" i="1"/>
  <c r="K133" i="28"/>
  <c r="F133" i="32"/>
  <c r="G134" i="1"/>
  <c r="G133" i="1"/>
  <c r="K133" i="29"/>
  <c r="G133" i="32"/>
  <c r="K134" i="28"/>
  <c r="F134" i="32"/>
  <c r="K134" i="29"/>
  <c r="G134" i="32"/>
  <c r="K135" i="28"/>
  <c r="F135" i="32"/>
  <c r="K135" i="29"/>
  <c r="G135" i="32"/>
  <c r="K136" i="28"/>
  <c r="F136" i="32"/>
  <c r="K136" i="29"/>
  <c r="G136" i="32"/>
  <c r="K137" i="28"/>
  <c r="F137" i="32"/>
  <c r="K137" i="29"/>
  <c r="G137" i="32"/>
  <c r="K138" i="28"/>
  <c r="F138" i="32"/>
  <c r="K138" i="29"/>
  <c r="G138" i="32"/>
  <c r="K139" i="28"/>
  <c r="F139" i="32"/>
  <c r="K139" i="29"/>
  <c r="G139" i="32"/>
  <c r="K140" i="28"/>
  <c r="F140" i="32"/>
  <c r="K140" i="29"/>
  <c r="G140" i="32"/>
  <c r="K141" i="28"/>
  <c r="F141" i="32"/>
  <c r="K141" i="29"/>
  <c r="G141" i="32"/>
  <c r="K142" i="28"/>
  <c r="F142" i="32"/>
  <c r="K142" i="29"/>
  <c r="G142" i="32"/>
  <c r="K143" i="28"/>
  <c r="F143" i="32"/>
  <c r="K143" i="29"/>
  <c r="G143" i="32"/>
  <c r="K144" i="28"/>
  <c r="F144" i="32"/>
  <c r="K144" i="29"/>
  <c r="G144" i="32"/>
  <c r="K145" i="28"/>
  <c r="F145" i="32"/>
  <c r="K145" i="29"/>
  <c r="G145" i="32"/>
  <c r="F147" i="1"/>
  <c r="F152" i="1"/>
  <c r="F146" i="1"/>
  <c r="K146" i="28"/>
  <c r="F146" i="32"/>
  <c r="G147" i="1"/>
  <c r="G152" i="1"/>
  <c r="G146" i="1"/>
  <c r="K146" i="29"/>
  <c r="G146" i="32"/>
  <c r="K147" i="28"/>
  <c r="F147" i="32"/>
  <c r="K147" i="29"/>
  <c r="G147" i="32"/>
  <c r="K148" i="28"/>
  <c r="F148" i="32"/>
  <c r="K148" i="29"/>
  <c r="G148" i="32"/>
  <c r="K149" i="28"/>
  <c r="F149" i="32"/>
  <c r="K149" i="29"/>
  <c r="G149" i="32"/>
  <c r="K150" i="28"/>
  <c r="F150" i="32"/>
  <c r="K150" i="29"/>
  <c r="G150" i="32"/>
  <c r="K151" i="28"/>
  <c r="F151" i="32"/>
  <c r="K151" i="29"/>
  <c r="G151" i="32"/>
  <c r="K152" i="28"/>
  <c r="F152" i="32"/>
  <c r="K152" i="29"/>
  <c r="G152" i="32"/>
  <c r="K153" i="28"/>
  <c r="F153" i="32"/>
  <c r="K153" i="29"/>
  <c r="G153" i="32"/>
  <c r="K154" i="28"/>
  <c r="F154" i="32"/>
  <c r="K154" i="29"/>
  <c r="G154" i="32"/>
  <c r="K155" i="28"/>
  <c r="F155" i="32"/>
  <c r="K155" i="29"/>
  <c r="G155" i="32"/>
  <c r="K156" i="28"/>
  <c r="F156" i="32"/>
  <c r="K156" i="29"/>
  <c r="G156" i="32"/>
  <c r="K157" i="28"/>
  <c r="F157" i="32"/>
  <c r="K157" i="29"/>
  <c r="G157" i="32"/>
  <c r="K158" i="28"/>
  <c r="F158" i="32"/>
  <c r="K158" i="29"/>
  <c r="G158" i="32"/>
  <c r="K159" i="28"/>
  <c r="F159" i="32"/>
  <c r="K159" i="29"/>
  <c r="G159" i="32"/>
  <c r="K160" i="28"/>
  <c r="F160" i="32"/>
  <c r="K160" i="29"/>
  <c r="G160" i="32"/>
  <c r="K161" i="28"/>
  <c r="F161" i="32"/>
  <c r="K161" i="29"/>
  <c r="G161" i="32"/>
  <c r="K162" i="28"/>
  <c r="F162" i="32"/>
  <c r="K162" i="29"/>
  <c r="G162" i="32"/>
  <c r="K163" i="28"/>
  <c r="F163" i="32"/>
  <c r="K163" i="29"/>
  <c r="G163" i="32"/>
  <c r="F165" i="1"/>
  <c r="F170" i="1"/>
  <c r="F175" i="1"/>
  <c r="F164" i="1"/>
  <c r="K164" i="28"/>
  <c r="F164" i="32"/>
  <c r="G165" i="1"/>
  <c r="G170" i="1"/>
  <c r="G175" i="1"/>
  <c r="G164" i="1"/>
  <c r="K164" i="29"/>
  <c r="G164" i="32"/>
  <c r="K165" i="28"/>
  <c r="F165" i="32"/>
  <c r="K165" i="29"/>
  <c r="G165" i="32"/>
  <c r="K166" i="28"/>
  <c r="F166" i="32"/>
  <c r="K166" i="29"/>
  <c r="G166" i="32"/>
  <c r="K167" i="28"/>
  <c r="F167" i="32"/>
  <c r="K167" i="29"/>
  <c r="G167" i="32"/>
  <c r="K168" i="28"/>
  <c r="F168" i="32"/>
  <c r="K168" i="29"/>
  <c r="G168" i="32"/>
  <c r="K169" i="28"/>
  <c r="F169" i="32"/>
  <c r="K169" i="29"/>
  <c r="G169" i="32"/>
  <c r="K170" i="28"/>
  <c r="F170" i="32"/>
  <c r="K170" i="29"/>
  <c r="G170" i="32"/>
  <c r="K171" i="28"/>
  <c r="F171" i="32"/>
  <c r="K171" i="29"/>
  <c r="G171" i="32"/>
  <c r="K172" i="28"/>
  <c r="F172" i="32"/>
  <c r="K172" i="29"/>
  <c r="G172" i="32"/>
  <c r="K173" i="28"/>
  <c r="F173" i="32"/>
  <c r="K173" i="29"/>
  <c r="G173" i="32"/>
  <c r="K174" i="28"/>
  <c r="F174" i="32"/>
  <c r="K174" i="29"/>
  <c r="G174" i="32"/>
  <c r="K175" i="28"/>
  <c r="F175" i="32"/>
  <c r="K175" i="29"/>
  <c r="G175" i="32"/>
  <c r="K176" i="28"/>
  <c r="F176" i="32"/>
  <c r="K176" i="29"/>
  <c r="G176" i="32"/>
  <c r="K177" i="28"/>
  <c r="F177" i="32"/>
  <c r="K177" i="29"/>
  <c r="G177" i="32"/>
  <c r="K178" i="28"/>
  <c r="F178" i="32"/>
  <c r="K178" i="29"/>
  <c r="G178" i="32"/>
  <c r="K179" i="28"/>
  <c r="F179" i="32"/>
  <c r="K179" i="29"/>
  <c r="G179" i="32"/>
  <c r="F182" i="1"/>
  <c r="F183" i="1"/>
  <c r="F184" i="1"/>
  <c r="F185" i="1"/>
  <c r="F186" i="1"/>
  <c r="F187" i="1"/>
  <c r="F188" i="1"/>
  <c r="F189" i="1"/>
  <c r="F190" i="1"/>
  <c r="F181" i="1"/>
  <c r="F191" i="1"/>
  <c r="F201" i="1"/>
  <c r="F180" i="1"/>
  <c r="K180" i="28"/>
  <c r="F180" i="32"/>
  <c r="G181" i="1"/>
  <c r="G191" i="1"/>
  <c r="G201" i="1"/>
  <c r="G180" i="1"/>
  <c r="K180" i="29"/>
  <c r="G180" i="32"/>
  <c r="K181" i="28"/>
  <c r="F181" i="32"/>
  <c r="K181" i="29"/>
  <c r="G181" i="32"/>
  <c r="K182" i="28"/>
  <c r="F182" i="32"/>
  <c r="K182" i="29"/>
  <c r="G182" i="32"/>
  <c r="K183" i="28"/>
  <c r="F183" i="32"/>
  <c r="K183" i="29"/>
  <c r="G183" i="32"/>
  <c r="K184" i="28"/>
  <c r="F184" i="32"/>
  <c r="K184" i="29"/>
  <c r="G184" i="32"/>
  <c r="K185" i="28"/>
  <c r="F185" i="32"/>
  <c r="K185" i="29"/>
  <c r="G185" i="32"/>
  <c r="K186" i="28"/>
  <c r="F186" i="32"/>
  <c r="K186" i="29"/>
  <c r="G186" i="32"/>
  <c r="K187" i="28"/>
  <c r="F187" i="32"/>
  <c r="K187" i="29"/>
  <c r="G187" i="32"/>
  <c r="K188" i="28"/>
  <c r="F188" i="32"/>
  <c r="K188" i="29"/>
  <c r="G188" i="32"/>
  <c r="K189" i="28"/>
  <c r="F189" i="32"/>
  <c r="K189" i="29"/>
  <c r="G189" i="32"/>
  <c r="K190" i="28"/>
  <c r="F190" i="32"/>
  <c r="K190" i="29"/>
  <c r="G190" i="32"/>
  <c r="K191" i="28"/>
  <c r="F191" i="32"/>
  <c r="K191" i="29"/>
  <c r="G191" i="32"/>
  <c r="K192" i="28"/>
  <c r="F192" i="32"/>
  <c r="K192" i="29"/>
  <c r="G192" i="32"/>
  <c r="K193" i="28"/>
  <c r="F193" i="32"/>
  <c r="K193" i="29"/>
  <c r="G193" i="32"/>
  <c r="K194" i="28"/>
  <c r="F194" i="32"/>
  <c r="K194" i="29"/>
  <c r="G194" i="32"/>
  <c r="K195" i="28"/>
  <c r="F195" i="32"/>
  <c r="K195" i="29"/>
  <c r="G195" i="32"/>
  <c r="K196" i="28"/>
  <c r="F196" i="32"/>
  <c r="K196" i="29"/>
  <c r="G196" i="32"/>
  <c r="K197" i="28"/>
  <c r="F197" i="32"/>
  <c r="K197" i="29"/>
  <c r="G197" i="32"/>
  <c r="K198" i="28"/>
  <c r="F198" i="32"/>
  <c r="K198" i="29"/>
  <c r="G198" i="32"/>
  <c r="K199" i="28"/>
  <c r="F199" i="32"/>
  <c r="K199" i="29"/>
  <c r="G199" i="32"/>
  <c r="K200" i="28"/>
  <c r="F200" i="32"/>
  <c r="K200" i="29"/>
  <c r="G200" i="32"/>
  <c r="K201" i="28"/>
  <c r="F201" i="32"/>
  <c r="K201" i="29"/>
  <c r="G201" i="32"/>
  <c r="K202" i="28"/>
  <c r="F202" i="32"/>
  <c r="K202" i="29"/>
  <c r="G202" i="32"/>
  <c r="K203" i="28"/>
  <c r="F203" i="32"/>
  <c r="K203" i="29"/>
  <c r="G203" i="32"/>
  <c r="K204" i="28"/>
  <c r="F204" i="32"/>
  <c r="K204" i="29"/>
  <c r="G204" i="32"/>
  <c r="K205" i="28"/>
  <c r="F205" i="32"/>
  <c r="K205" i="29"/>
  <c r="G205" i="32"/>
  <c r="K206" i="28"/>
  <c r="F206" i="32"/>
  <c r="K206" i="29"/>
  <c r="G206" i="32"/>
  <c r="K207" i="28"/>
  <c r="F207" i="32"/>
  <c r="K207" i="29"/>
  <c r="G207" i="32"/>
  <c r="K208" i="28"/>
  <c r="F208" i="32"/>
  <c r="K208" i="29"/>
  <c r="G208" i="32"/>
  <c r="K209" i="28"/>
  <c r="F209" i="32"/>
  <c r="K209" i="29"/>
  <c r="G209" i="32"/>
  <c r="K210" i="28"/>
  <c r="F210" i="32"/>
  <c r="K210" i="29"/>
  <c r="G210" i="32"/>
  <c r="F212" i="1"/>
  <c r="F219" i="1"/>
  <c r="F226" i="1"/>
  <c r="F211" i="1"/>
  <c r="K211" i="28"/>
  <c r="F211" i="32"/>
  <c r="G212" i="1"/>
  <c r="G219" i="1"/>
  <c r="G226" i="1"/>
  <c r="G211" i="1"/>
  <c r="K211" i="29"/>
  <c r="G211" i="32"/>
  <c r="K212" i="28"/>
  <c r="F212" i="32"/>
  <c r="K212" i="29"/>
  <c r="G212" i="32"/>
  <c r="K213" i="28"/>
  <c r="F213" i="32"/>
  <c r="K213" i="29"/>
  <c r="G213" i="32"/>
  <c r="K214" i="28"/>
  <c r="F214" i="32"/>
  <c r="K214" i="29"/>
  <c r="G214" i="32"/>
  <c r="K215" i="28"/>
  <c r="F215" i="32"/>
  <c r="K215" i="29"/>
  <c r="G215" i="32"/>
  <c r="K216" i="28"/>
  <c r="F216" i="32"/>
  <c r="K216" i="29"/>
  <c r="G216" i="32"/>
  <c r="K217" i="28"/>
  <c r="F217" i="32"/>
  <c r="K217" i="29"/>
  <c r="G217" i="32"/>
  <c r="K218" i="28"/>
  <c r="F218" i="32"/>
  <c r="K218" i="29"/>
  <c r="G218" i="32"/>
  <c r="K219" i="28"/>
  <c r="F219" i="32"/>
  <c r="K219" i="29"/>
  <c r="G219" i="32"/>
  <c r="K220" i="28"/>
  <c r="F220" i="32"/>
  <c r="K220" i="29"/>
  <c r="G220" i="32"/>
  <c r="K221" i="28"/>
  <c r="F221" i="32"/>
  <c r="K221" i="29"/>
  <c r="G221" i="32"/>
  <c r="K222" i="28"/>
  <c r="F222" i="32"/>
  <c r="K222" i="29"/>
  <c r="G222" i="32"/>
  <c r="K223" i="28"/>
  <c r="F223" i="32"/>
  <c r="K223" i="29"/>
  <c r="G223" i="32"/>
  <c r="K224" i="28"/>
  <c r="F224" i="32"/>
  <c r="K224" i="29"/>
  <c r="G224" i="32"/>
  <c r="K225" i="28"/>
  <c r="F225" i="32"/>
  <c r="K225" i="29"/>
  <c r="G225" i="32"/>
  <c r="K226" i="28"/>
  <c r="F226" i="32"/>
  <c r="K226" i="29"/>
  <c r="G226" i="32"/>
  <c r="K227" i="28"/>
  <c r="F227" i="32"/>
  <c r="K227" i="29"/>
  <c r="G227" i="32"/>
  <c r="K228" i="28"/>
  <c r="F228" i="32"/>
  <c r="K228" i="29"/>
  <c r="G228" i="32"/>
  <c r="K229" i="28"/>
  <c r="F229" i="32"/>
  <c r="K229" i="29"/>
  <c r="G229" i="32"/>
  <c r="K230" i="28"/>
  <c r="F230" i="32"/>
  <c r="K230" i="29"/>
  <c r="G230" i="32"/>
  <c r="K231" i="28"/>
  <c r="F231" i="32"/>
  <c r="K231" i="29"/>
  <c r="G231" i="32"/>
  <c r="K232" i="28"/>
  <c r="F232" i="32"/>
  <c r="K232" i="29"/>
  <c r="G232" i="32"/>
  <c r="F234" i="1"/>
  <c r="F245" i="1"/>
  <c r="F233" i="1"/>
  <c r="K233" i="28"/>
  <c r="F233" i="32"/>
  <c r="G234" i="1"/>
  <c r="G245" i="1"/>
  <c r="G233" i="1"/>
  <c r="K233" i="29"/>
  <c r="G233" i="32"/>
  <c r="K234" i="28"/>
  <c r="F234" i="32"/>
  <c r="K234" i="29"/>
  <c r="G234" i="32"/>
  <c r="K235" i="28"/>
  <c r="F235" i="32"/>
  <c r="K235" i="29"/>
  <c r="G235" i="32"/>
  <c r="K236" i="28"/>
  <c r="F236" i="32"/>
  <c r="K236" i="29"/>
  <c r="G236" i="32"/>
  <c r="K237" i="28"/>
  <c r="F237" i="32"/>
  <c r="K237" i="29"/>
  <c r="G237" i="32"/>
  <c r="K238" i="28"/>
  <c r="F238" i="32"/>
  <c r="K238" i="29"/>
  <c r="G238" i="32"/>
  <c r="K239" i="28"/>
  <c r="F239" i="32"/>
  <c r="K239" i="29"/>
  <c r="G239" i="32"/>
  <c r="K240" i="28"/>
  <c r="F240" i="32"/>
  <c r="K240" i="29"/>
  <c r="G240" i="32"/>
  <c r="K241" i="28"/>
  <c r="F241" i="32"/>
  <c r="K241" i="29"/>
  <c r="G241" i="32"/>
  <c r="K242" i="28"/>
  <c r="F242" i="32"/>
  <c r="K242" i="29"/>
  <c r="G242" i="32"/>
  <c r="K243" i="28"/>
  <c r="F243" i="32"/>
  <c r="K243" i="29"/>
  <c r="G243" i="32"/>
  <c r="K244" i="28"/>
  <c r="F244" i="32"/>
  <c r="K244" i="29"/>
  <c r="G244" i="32"/>
  <c r="K245" i="28"/>
  <c r="F245" i="32"/>
  <c r="K245" i="29"/>
  <c r="G245" i="32"/>
  <c r="K246" i="28"/>
  <c r="F246" i="32"/>
  <c r="K246" i="29"/>
  <c r="G246" i="32"/>
  <c r="K247" i="28"/>
  <c r="F247" i="32"/>
  <c r="K247" i="29"/>
  <c r="G247" i="32"/>
  <c r="K248" i="28"/>
  <c r="F248" i="32"/>
  <c r="K248" i="29"/>
  <c r="G248" i="32"/>
  <c r="K249" i="28"/>
  <c r="F249" i="32"/>
  <c r="K249" i="29"/>
  <c r="G249" i="32"/>
  <c r="K250" i="28"/>
  <c r="F250" i="32"/>
  <c r="K250" i="29"/>
  <c r="G250" i="32"/>
  <c r="G2" i="1"/>
  <c r="K2" i="29"/>
  <c r="G2" i="32"/>
  <c r="K2" i="28"/>
  <c r="F2" i="32"/>
  <c r="E3" i="1"/>
  <c r="E20" i="1"/>
  <c r="E23" i="1"/>
  <c r="E24" i="1"/>
  <c r="E27" i="1"/>
  <c r="E28" i="1"/>
  <c r="E32" i="1"/>
  <c r="E41" i="1"/>
  <c r="E48" i="1"/>
  <c r="E54" i="1"/>
  <c r="E59" i="1"/>
  <c r="K2" i="26"/>
  <c r="E2" i="32"/>
  <c r="K3" i="26"/>
  <c r="E3" i="32"/>
  <c r="K4" i="26"/>
  <c r="E4" i="32"/>
  <c r="K5" i="26"/>
  <c r="E5" i="32"/>
  <c r="K6" i="26"/>
  <c r="E6" i="32"/>
  <c r="K7" i="26"/>
  <c r="E7" i="32"/>
  <c r="K8" i="26"/>
  <c r="E8" i="32"/>
  <c r="K9" i="26"/>
  <c r="E9" i="32"/>
  <c r="K10" i="26"/>
  <c r="E10" i="32"/>
  <c r="E11" i="32"/>
  <c r="K12" i="26"/>
  <c r="E12" i="32"/>
  <c r="K13" i="26"/>
  <c r="E13" i="32"/>
  <c r="K14" i="26"/>
  <c r="E14" i="32"/>
  <c r="K15" i="26"/>
  <c r="E15" i="32"/>
  <c r="K16" i="26"/>
  <c r="E16" i="32"/>
  <c r="K17" i="26"/>
  <c r="E17" i="32"/>
  <c r="K18" i="26"/>
  <c r="E18" i="32"/>
  <c r="K19" i="26"/>
  <c r="E19" i="32"/>
  <c r="K20" i="26"/>
  <c r="E20" i="32"/>
  <c r="K21" i="26"/>
  <c r="E21" i="32"/>
  <c r="E22" i="32"/>
  <c r="K23" i="26"/>
  <c r="E23" i="32"/>
  <c r="K24" i="26"/>
  <c r="E24" i="32"/>
  <c r="K25" i="26"/>
  <c r="E25" i="32"/>
  <c r="K26" i="26"/>
  <c r="E26" i="32"/>
  <c r="K27" i="26"/>
  <c r="E27" i="32"/>
  <c r="K28" i="26"/>
  <c r="E28" i="32"/>
  <c r="K29" i="26"/>
  <c r="E29" i="32"/>
  <c r="K30" i="26"/>
  <c r="E30" i="32"/>
  <c r="K31" i="26"/>
  <c r="E31" i="32"/>
  <c r="K32" i="26"/>
  <c r="E32" i="32"/>
  <c r="K33" i="26"/>
  <c r="E33" i="32"/>
  <c r="K34" i="26"/>
  <c r="E34" i="32"/>
  <c r="K35" i="26"/>
  <c r="E35" i="32"/>
  <c r="K36" i="26"/>
  <c r="E36" i="32"/>
  <c r="K37" i="26"/>
  <c r="E37" i="32"/>
  <c r="K38" i="26"/>
  <c r="E38" i="32"/>
  <c r="K39" i="26"/>
  <c r="E39" i="32"/>
  <c r="K40" i="26"/>
  <c r="E40" i="32"/>
  <c r="K41" i="26"/>
  <c r="E41" i="32"/>
  <c r="K42" i="26"/>
  <c r="E42" i="32"/>
  <c r="K43" i="26"/>
  <c r="E43" i="32"/>
  <c r="K44" i="26"/>
  <c r="E44" i="32"/>
  <c r="K45" i="26"/>
  <c r="E45" i="32"/>
  <c r="K46" i="26"/>
  <c r="E46" i="32"/>
  <c r="K47" i="26"/>
  <c r="E47" i="32"/>
  <c r="K48" i="26"/>
  <c r="E48" i="32"/>
  <c r="K49" i="26"/>
  <c r="E49" i="32"/>
  <c r="K50" i="26"/>
  <c r="E50" i="32"/>
  <c r="K51" i="26"/>
  <c r="E51" i="32"/>
  <c r="K52" i="26"/>
  <c r="E52" i="32"/>
  <c r="K53" i="26"/>
  <c r="E53" i="32"/>
  <c r="K54" i="26"/>
  <c r="E54" i="32"/>
  <c r="K55" i="26"/>
  <c r="E55" i="32"/>
  <c r="K56" i="26"/>
  <c r="E56" i="32"/>
  <c r="K57" i="26"/>
  <c r="E57" i="32"/>
  <c r="K58" i="26"/>
  <c r="E58" i="32"/>
  <c r="K59" i="26"/>
  <c r="E59" i="32"/>
  <c r="K60" i="26"/>
  <c r="E60" i="32"/>
  <c r="K61" i="26"/>
  <c r="E61" i="32"/>
  <c r="K62" i="26"/>
  <c r="E62" i="32"/>
  <c r="K63" i="26"/>
  <c r="E63" i="32"/>
  <c r="E64" i="32"/>
  <c r="K65" i="26"/>
  <c r="E65" i="32"/>
  <c r="K66" i="26"/>
  <c r="E66" i="32"/>
  <c r="K67" i="26"/>
  <c r="E67" i="32"/>
  <c r="K68" i="26"/>
  <c r="E68" i="32"/>
  <c r="K69" i="26"/>
  <c r="E69" i="32"/>
  <c r="K70" i="26"/>
  <c r="E70" i="32"/>
  <c r="K71" i="26"/>
  <c r="E71" i="32"/>
  <c r="E72" i="32"/>
  <c r="K73" i="26"/>
  <c r="E73" i="32"/>
  <c r="K74" i="26"/>
  <c r="E74" i="32"/>
  <c r="K75" i="26"/>
  <c r="E75" i="32"/>
  <c r="K76" i="26"/>
  <c r="E76" i="32"/>
  <c r="K77" i="26"/>
  <c r="E77" i="32"/>
  <c r="K78" i="26"/>
  <c r="E78" i="32"/>
  <c r="K79" i="26"/>
  <c r="E79" i="32"/>
  <c r="K80" i="26"/>
  <c r="E80" i="32"/>
  <c r="K81" i="26"/>
  <c r="E81" i="32"/>
  <c r="K82" i="26"/>
  <c r="E82" i="32"/>
  <c r="K83" i="26"/>
  <c r="E83" i="32"/>
  <c r="K84" i="26"/>
  <c r="E84" i="32"/>
  <c r="E90" i="1"/>
  <c r="E95" i="1"/>
  <c r="E99" i="1"/>
  <c r="K85" i="26"/>
  <c r="E85" i="32"/>
  <c r="E86" i="32"/>
  <c r="K87" i="26"/>
  <c r="E87" i="32"/>
  <c r="K88" i="26"/>
  <c r="E88" i="32"/>
  <c r="K89" i="26"/>
  <c r="E89" i="32"/>
  <c r="K90" i="26"/>
  <c r="E90" i="32"/>
  <c r="K91" i="26"/>
  <c r="E91" i="32"/>
  <c r="K92" i="26"/>
  <c r="E92" i="32"/>
  <c r="K93" i="26"/>
  <c r="E93" i="32"/>
  <c r="K94" i="26"/>
  <c r="E94" i="32"/>
  <c r="K95" i="26"/>
  <c r="E95" i="32"/>
  <c r="K96" i="26"/>
  <c r="E96" i="32"/>
  <c r="K97" i="26"/>
  <c r="E97" i="32"/>
  <c r="K98" i="26"/>
  <c r="E98" i="32"/>
  <c r="K99" i="26"/>
  <c r="E99" i="32"/>
  <c r="K100" i="26"/>
  <c r="E100" i="32"/>
  <c r="K101" i="26"/>
  <c r="E101" i="32"/>
  <c r="K102" i="26"/>
  <c r="E102" i="32"/>
  <c r="E105" i="1"/>
  <c r="E112" i="1"/>
  <c r="E113" i="1"/>
  <c r="E114" i="1"/>
  <c r="E115" i="1"/>
  <c r="E116" i="1"/>
  <c r="E117" i="1"/>
  <c r="E118" i="1"/>
  <c r="E119" i="1"/>
  <c r="E121" i="1"/>
  <c r="E123" i="1"/>
  <c r="K103" i="26"/>
  <c r="E103" i="32"/>
  <c r="K104" i="26"/>
  <c r="E104" i="32"/>
  <c r="K105" i="26"/>
  <c r="E105" i="32"/>
  <c r="K106" i="26"/>
  <c r="E106" i="32"/>
  <c r="K107" i="26"/>
  <c r="E107" i="32"/>
  <c r="K108" i="26"/>
  <c r="E108" i="32"/>
  <c r="K109" i="26"/>
  <c r="E109" i="32"/>
  <c r="K110" i="26"/>
  <c r="E110" i="32"/>
  <c r="E111" i="32"/>
  <c r="K112" i="26"/>
  <c r="E112" i="32"/>
  <c r="K113" i="26"/>
  <c r="E113" i="32"/>
  <c r="K114" i="26"/>
  <c r="E114" i="32"/>
  <c r="K115" i="26"/>
  <c r="E115" i="32"/>
  <c r="K116" i="26"/>
  <c r="E116" i="32"/>
  <c r="K117" i="26"/>
  <c r="E117" i="32"/>
  <c r="K118" i="26"/>
  <c r="E118" i="32"/>
  <c r="K119" i="26"/>
  <c r="E119" i="32"/>
  <c r="K120" i="26"/>
  <c r="E120" i="32"/>
  <c r="K121" i="26"/>
  <c r="E121" i="32"/>
  <c r="E122" i="32"/>
  <c r="K123" i="26"/>
  <c r="E123" i="32"/>
  <c r="K124" i="26"/>
  <c r="E124" i="32"/>
  <c r="K125" i="26"/>
  <c r="E125" i="32"/>
  <c r="K126" i="26"/>
  <c r="E126" i="32"/>
  <c r="K127" i="26"/>
  <c r="E127" i="32"/>
  <c r="K128" i="26"/>
  <c r="E128" i="32"/>
  <c r="K129" i="26"/>
  <c r="E129" i="32"/>
  <c r="K130" i="26"/>
  <c r="E130" i="32"/>
  <c r="K131" i="26"/>
  <c r="E131" i="32"/>
  <c r="K132" i="26"/>
  <c r="E132" i="32"/>
  <c r="E134" i="1"/>
  <c r="E133" i="1"/>
  <c r="K133" i="26"/>
  <c r="E133" i="32"/>
  <c r="K134" i="26"/>
  <c r="E134" i="32"/>
  <c r="K135" i="26"/>
  <c r="E135" i="32"/>
  <c r="K136" i="26"/>
  <c r="E136" i="32"/>
  <c r="K137" i="26"/>
  <c r="E137" i="32"/>
  <c r="K138" i="26"/>
  <c r="E138" i="32"/>
  <c r="K139" i="26"/>
  <c r="E139" i="32"/>
  <c r="K140" i="26"/>
  <c r="E140" i="32"/>
  <c r="K141" i="26"/>
  <c r="E141" i="32"/>
  <c r="K142" i="26"/>
  <c r="E142" i="32"/>
  <c r="K143" i="26"/>
  <c r="E143" i="32"/>
  <c r="K144" i="26"/>
  <c r="E144" i="32"/>
  <c r="K145" i="26"/>
  <c r="E145" i="32"/>
  <c r="E147" i="1"/>
  <c r="E152" i="1"/>
  <c r="E146" i="1"/>
  <c r="K146" i="26"/>
  <c r="E146" i="32"/>
  <c r="K147" i="26"/>
  <c r="E147" i="32"/>
  <c r="K148" i="26"/>
  <c r="E148" i="32"/>
  <c r="K149" i="26"/>
  <c r="E149" i="32"/>
  <c r="K150" i="26"/>
  <c r="E150" i="32"/>
  <c r="K151" i="26"/>
  <c r="E151" i="32"/>
  <c r="K152" i="26"/>
  <c r="E152" i="32"/>
  <c r="K153" i="26"/>
  <c r="E153" i="32"/>
  <c r="K154" i="26"/>
  <c r="E154" i="32"/>
  <c r="K155" i="26"/>
  <c r="E155" i="32"/>
  <c r="K156" i="26"/>
  <c r="E156" i="32"/>
  <c r="K157" i="26"/>
  <c r="E157" i="32"/>
  <c r="K158" i="26"/>
  <c r="E158" i="32"/>
  <c r="K159" i="26"/>
  <c r="E159" i="32"/>
  <c r="K160" i="26"/>
  <c r="E160" i="32"/>
  <c r="K161" i="26"/>
  <c r="E161" i="32"/>
  <c r="K162" i="26"/>
  <c r="E162" i="32"/>
  <c r="K163" i="26"/>
  <c r="E163" i="32"/>
  <c r="E165" i="1"/>
  <c r="E170" i="1"/>
  <c r="E175" i="1"/>
  <c r="E164" i="1"/>
  <c r="K164" i="26"/>
  <c r="E164" i="32"/>
  <c r="K165" i="26"/>
  <c r="E165" i="32"/>
  <c r="K166" i="26"/>
  <c r="E166" i="32"/>
  <c r="K167" i="26"/>
  <c r="E167" i="32"/>
  <c r="K168" i="26"/>
  <c r="E168" i="32"/>
  <c r="K169" i="26"/>
  <c r="E169" i="32"/>
  <c r="K170" i="26"/>
  <c r="E170" i="32"/>
  <c r="K171" i="26"/>
  <c r="E171" i="32"/>
  <c r="K172" i="26"/>
  <c r="E172" i="32"/>
  <c r="K173" i="26"/>
  <c r="E173" i="32"/>
  <c r="K174" i="26"/>
  <c r="E174" i="32"/>
  <c r="K175" i="26"/>
  <c r="E175" i="32"/>
  <c r="K176" i="26"/>
  <c r="E176" i="32"/>
  <c r="K177" i="26"/>
  <c r="E177" i="32"/>
  <c r="K178" i="26"/>
  <c r="E178" i="32"/>
  <c r="K179" i="26"/>
  <c r="E179" i="32"/>
  <c r="E182" i="1"/>
  <c r="E183" i="1"/>
  <c r="E184" i="1"/>
  <c r="E185" i="1"/>
  <c r="E186" i="1"/>
  <c r="E187" i="1"/>
  <c r="E188" i="1"/>
  <c r="E189" i="1"/>
  <c r="E190" i="1"/>
  <c r="E181" i="1"/>
  <c r="E191" i="1"/>
  <c r="E201" i="1"/>
  <c r="E180" i="1"/>
  <c r="K180" i="26"/>
  <c r="E180" i="32"/>
  <c r="K181" i="26"/>
  <c r="E181" i="32"/>
  <c r="K182" i="26"/>
  <c r="E182" i="32"/>
  <c r="K183" i="26"/>
  <c r="E183" i="32"/>
  <c r="K184" i="26"/>
  <c r="E184" i="32"/>
  <c r="K185" i="26"/>
  <c r="E185" i="32"/>
  <c r="K186" i="26"/>
  <c r="E186" i="32"/>
  <c r="K187" i="26"/>
  <c r="E187" i="32"/>
  <c r="K188" i="26"/>
  <c r="E188" i="32"/>
  <c r="K189" i="26"/>
  <c r="E189" i="32"/>
  <c r="K190" i="26"/>
  <c r="E190" i="32"/>
  <c r="K191" i="26"/>
  <c r="E191" i="32"/>
  <c r="K192" i="26"/>
  <c r="E192" i="32"/>
  <c r="K193" i="26"/>
  <c r="E193" i="32"/>
  <c r="K194" i="26"/>
  <c r="E194" i="32"/>
  <c r="K195" i="26"/>
  <c r="E195" i="32"/>
  <c r="K196" i="26"/>
  <c r="E196" i="32"/>
  <c r="K197" i="26"/>
  <c r="E197" i="32"/>
  <c r="K198" i="26"/>
  <c r="E198" i="32"/>
  <c r="K199" i="26"/>
  <c r="E199" i="32"/>
  <c r="K200" i="26"/>
  <c r="E200" i="32"/>
  <c r="K201" i="26"/>
  <c r="E201" i="32"/>
  <c r="K202" i="26"/>
  <c r="E202" i="32"/>
  <c r="K203" i="26"/>
  <c r="E203" i="32"/>
  <c r="K204" i="26"/>
  <c r="E204" i="32"/>
  <c r="K205" i="26"/>
  <c r="E205" i="32"/>
  <c r="K206" i="26"/>
  <c r="E206" i="32"/>
  <c r="K207" i="26"/>
  <c r="E207" i="32"/>
  <c r="K208" i="26"/>
  <c r="E208" i="32"/>
  <c r="K209" i="26"/>
  <c r="E209" i="32"/>
  <c r="K210" i="26"/>
  <c r="E210" i="32"/>
  <c r="E212" i="1"/>
  <c r="E219" i="1"/>
  <c r="E226" i="1"/>
  <c r="E211" i="1"/>
  <c r="K211" i="26"/>
  <c r="E211" i="32"/>
  <c r="K212" i="26"/>
  <c r="E212" i="32"/>
  <c r="K213" i="26"/>
  <c r="E213" i="32"/>
  <c r="K214" i="26"/>
  <c r="E214" i="32"/>
  <c r="K215" i="26"/>
  <c r="E215" i="32"/>
  <c r="K216" i="26"/>
  <c r="E216" i="32"/>
  <c r="K217" i="26"/>
  <c r="E217" i="32"/>
  <c r="K218" i="26"/>
  <c r="E218" i="32"/>
  <c r="K219" i="26"/>
  <c r="E219" i="32"/>
  <c r="K220" i="26"/>
  <c r="E220" i="32"/>
  <c r="K221" i="26"/>
  <c r="E221" i="32"/>
  <c r="K222" i="26"/>
  <c r="E222" i="32"/>
  <c r="K223" i="26"/>
  <c r="E223" i="32"/>
  <c r="K224" i="26"/>
  <c r="E224" i="32"/>
  <c r="K225" i="26"/>
  <c r="E225" i="32"/>
  <c r="K226" i="26"/>
  <c r="E226" i="32"/>
  <c r="K227" i="26"/>
  <c r="E227" i="32"/>
  <c r="K228" i="26"/>
  <c r="E228" i="32"/>
  <c r="K229" i="26"/>
  <c r="E229" i="32"/>
  <c r="K230" i="26"/>
  <c r="E230" i="32"/>
  <c r="K231" i="26"/>
  <c r="E231" i="32"/>
  <c r="K232" i="26"/>
  <c r="E232" i="32"/>
  <c r="E234" i="1"/>
  <c r="E245" i="1"/>
  <c r="E233" i="1"/>
  <c r="K233" i="26"/>
  <c r="E233" i="32"/>
  <c r="K234" i="26"/>
  <c r="E234" i="32"/>
  <c r="K235" i="26"/>
  <c r="E235" i="32"/>
  <c r="K236" i="26"/>
  <c r="E236" i="32"/>
  <c r="K237" i="26"/>
  <c r="E237" i="32"/>
  <c r="K238" i="26"/>
  <c r="E238" i="32"/>
  <c r="K239" i="26"/>
  <c r="E239" i="32"/>
  <c r="K240" i="26"/>
  <c r="E240" i="32"/>
  <c r="K241" i="26"/>
  <c r="E241" i="32"/>
  <c r="K242" i="26"/>
  <c r="E242" i="32"/>
  <c r="K243" i="26"/>
  <c r="E243" i="32"/>
  <c r="K244" i="26"/>
  <c r="E244" i="32"/>
  <c r="K245" i="26"/>
  <c r="E245" i="32"/>
  <c r="K246" i="26"/>
  <c r="E246" i="32"/>
  <c r="K247" i="26"/>
  <c r="E247" i="32"/>
  <c r="K248" i="26"/>
  <c r="E248" i="32"/>
  <c r="K249" i="26"/>
  <c r="E249" i="32"/>
  <c r="K250" i="26"/>
  <c r="E250" i="32"/>
  <c r="K3" i="35"/>
  <c r="I258" i="35"/>
  <c r="K251" i="26"/>
  <c r="H258" i="35"/>
  <c r="K24" i="35"/>
  <c r="K69" i="35"/>
  <c r="K68" i="35"/>
  <c r="F258" i="35"/>
  <c r="F262" i="35"/>
  <c r="H22" i="29"/>
  <c r="H41" i="29"/>
  <c r="I124" i="29"/>
  <c r="H86" i="29"/>
  <c r="M109" i="35"/>
  <c r="H41" i="28"/>
  <c r="H86" i="28"/>
  <c r="L108" i="35"/>
  <c r="I191" i="28"/>
  <c r="H123" i="28"/>
  <c r="H11" i="28"/>
  <c r="H54" i="28"/>
  <c r="H59" i="28"/>
  <c r="H69" i="28"/>
  <c r="H90" i="28"/>
  <c r="H95" i="28"/>
  <c r="H99" i="28"/>
  <c r="H133" i="28"/>
  <c r="H146" i="28"/>
  <c r="H164" i="28"/>
  <c r="H180" i="28"/>
  <c r="H211" i="28"/>
  <c r="H250" i="28"/>
  <c r="H233" i="28"/>
  <c r="I48" i="28"/>
  <c r="I2" i="28"/>
  <c r="I70" i="28"/>
  <c r="I71" i="28"/>
  <c r="I85" i="28"/>
  <c r="I104" i="28"/>
  <c r="I105" i="28"/>
  <c r="I124" i="28"/>
  <c r="I132" i="28"/>
  <c r="I134" i="28"/>
  <c r="I144" i="28"/>
  <c r="I145" i="28"/>
  <c r="I147" i="28"/>
  <c r="I162" i="28"/>
  <c r="I163" i="28"/>
  <c r="I165" i="28"/>
  <c r="I170" i="28"/>
  <c r="I201" i="28"/>
  <c r="I212" i="28"/>
  <c r="I226" i="28"/>
  <c r="I234" i="28"/>
  <c r="I238" i="28"/>
  <c r="J2" i="28"/>
  <c r="J69" i="28"/>
  <c r="J85" i="28"/>
  <c r="J103" i="28"/>
  <c r="J133" i="28"/>
  <c r="J146" i="28"/>
  <c r="J164" i="28"/>
  <c r="J180" i="28"/>
  <c r="J211" i="28"/>
  <c r="J233" i="28"/>
  <c r="H11" i="29"/>
  <c r="H32" i="29"/>
  <c r="H54" i="29"/>
  <c r="H59" i="29"/>
  <c r="H123" i="29"/>
  <c r="H69" i="29"/>
  <c r="H90" i="29"/>
  <c r="H95" i="29"/>
  <c r="H99" i="29"/>
  <c r="H133" i="29"/>
  <c r="H146" i="29"/>
  <c r="H164" i="29"/>
  <c r="H180" i="29"/>
  <c r="H211" i="29"/>
  <c r="H250" i="29"/>
  <c r="H233" i="29"/>
  <c r="I48" i="29"/>
  <c r="I2" i="29"/>
  <c r="I70" i="29"/>
  <c r="I71" i="29"/>
  <c r="I72" i="29"/>
  <c r="I69" i="29"/>
  <c r="I89" i="35"/>
  <c r="I85" i="29"/>
  <c r="I109" i="35"/>
  <c r="I104" i="29"/>
  <c r="I105" i="29"/>
  <c r="I111" i="29"/>
  <c r="I132" i="29"/>
  <c r="I134" i="29"/>
  <c r="I144" i="29"/>
  <c r="I145" i="29"/>
  <c r="I147" i="29"/>
  <c r="I162" i="29"/>
  <c r="I163" i="29"/>
  <c r="I165" i="29"/>
  <c r="I170" i="29"/>
  <c r="I181" i="29"/>
  <c r="I191" i="29"/>
  <c r="I201" i="29"/>
  <c r="I212" i="29"/>
  <c r="I219" i="29"/>
  <c r="I234" i="29"/>
  <c r="I238" i="29"/>
  <c r="I245" i="29"/>
  <c r="I233" i="29"/>
  <c r="J2" i="29"/>
  <c r="J69" i="29"/>
  <c r="J85" i="29"/>
  <c r="J103" i="29"/>
  <c r="J133" i="29"/>
  <c r="J146" i="29"/>
  <c r="J164" i="29"/>
  <c r="J180" i="29"/>
  <c r="J211" i="29"/>
  <c r="J233" i="29"/>
  <c r="G260" i="35"/>
  <c r="G261" i="35"/>
  <c r="F261" i="35"/>
  <c r="F260" i="35"/>
  <c r="F259" i="35"/>
  <c r="J108" i="35"/>
  <c r="J109" i="35"/>
  <c r="G85" i="28"/>
  <c r="G108" i="35"/>
  <c r="I108" i="35"/>
  <c r="G85" i="29"/>
  <c r="G109" i="35"/>
  <c r="F109" i="35"/>
  <c r="F108" i="35"/>
  <c r="F90" i="35"/>
  <c r="M89" i="35"/>
  <c r="G69" i="28"/>
  <c r="G88" i="35"/>
  <c r="H88" i="35"/>
  <c r="J88" i="35"/>
  <c r="G69" i="29"/>
  <c r="G89" i="35"/>
  <c r="H89" i="35"/>
  <c r="J89" i="35"/>
  <c r="F89" i="35"/>
  <c r="F88" i="35"/>
  <c r="F72" i="35"/>
  <c r="G3" i="29"/>
  <c r="G2" i="29"/>
  <c r="G71" i="35"/>
  <c r="J71" i="35"/>
  <c r="F71" i="35"/>
  <c r="G3" i="28"/>
  <c r="G2" i="28"/>
  <c r="G70" i="35"/>
  <c r="J70" i="35"/>
  <c r="F70" i="35"/>
  <c r="F3" i="35"/>
  <c r="F4" i="35"/>
  <c r="H4" i="35"/>
  <c r="I4" i="35"/>
  <c r="J4" i="35"/>
  <c r="F5" i="35"/>
  <c r="G5" i="35"/>
  <c r="H5" i="35"/>
  <c r="I5" i="35"/>
  <c r="J5" i="35"/>
  <c r="K5" i="35"/>
  <c r="F6" i="35"/>
  <c r="G6" i="35"/>
  <c r="H6" i="35"/>
  <c r="I6" i="35"/>
  <c r="J6" i="35"/>
  <c r="K6" i="35"/>
  <c r="F7" i="35"/>
  <c r="G7" i="35"/>
  <c r="H7" i="35"/>
  <c r="I7" i="35"/>
  <c r="J7" i="35"/>
  <c r="K7" i="35"/>
  <c r="F8" i="35"/>
  <c r="G8" i="35"/>
  <c r="H8" i="35"/>
  <c r="I8" i="35"/>
  <c r="J8" i="35"/>
  <c r="K8" i="35"/>
  <c r="F9" i="35"/>
  <c r="G9" i="35"/>
  <c r="H9" i="35"/>
  <c r="I9" i="35"/>
  <c r="J9" i="35"/>
  <c r="K9" i="35"/>
  <c r="F10" i="35"/>
  <c r="G10" i="35"/>
  <c r="H10" i="35"/>
  <c r="I10" i="35"/>
  <c r="J10" i="35"/>
  <c r="K10" i="35"/>
  <c r="F11" i="35"/>
  <c r="G11" i="35"/>
  <c r="H11" i="35"/>
  <c r="I11" i="35"/>
  <c r="J11" i="35"/>
  <c r="K11" i="35"/>
  <c r="F12" i="35"/>
  <c r="G12" i="35"/>
  <c r="H12" i="35"/>
  <c r="I12" i="35"/>
  <c r="J12" i="35"/>
  <c r="F13" i="35"/>
  <c r="G13" i="35"/>
  <c r="H13" i="35"/>
  <c r="I13" i="35"/>
  <c r="J13" i="35"/>
  <c r="K13" i="35"/>
  <c r="F14" i="35"/>
  <c r="G14" i="35"/>
  <c r="H14" i="35"/>
  <c r="I14" i="35"/>
  <c r="J14" i="35"/>
  <c r="K14" i="35"/>
  <c r="F15" i="35"/>
  <c r="G15" i="35"/>
  <c r="H15" i="35"/>
  <c r="I15" i="35"/>
  <c r="J15" i="35"/>
  <c r="K15" i="35"/>
  <c r="F16" i="35"/>
  <c r="G16" i="35"/>
  <c r="H16" i="35"/>
  <c r="I16" i="35"/>
  <c r="J16" i="35"/>
  <c r="K16" i="35"/>
  <c r="F17" i="35"/>
  <c r="G17" i="35"/>
  <c r="H17" i="35"/>
  <c r="I17" i="35"/>
  <c r="J17" i="35"/>
  <c r="K17" i="35"/>
  <c r="F18" i="35"/>
  <c r="G18" i="35"/>
  <c r="H18" i="35"/>
  <c r="I18" i="35"/>
  <c r="J18" i="35"/>
  <c r="K18" i="35"/>
  <c r="F19" i="35"/>
  <c r="G19" i="35"/>
  <c r="H19" i="35"/>
  <c r="I19" i="35"/>
  <c r="J19" i="35"/>
  <c r="K19" i="35"/>
  <c r="F20" i="35"/>
  <c r="G20" i="35"/>
  <c r="H20" i="35"/>
  <c r="I20" i="35"/>
  <c r="J20" i="35"/>
  <c r="K20" i="35"/>
  <c r="F21" i="35"/>
  <c r="G21" i="35"/>
  <c r="H21" i="35"/>
  <c r="I21" i="35"/>
  <c r="J21" i="35"/>
  <c r="K21" i="35"/>
  <c r="F22" i="35"/>
  <c r="G22" i="35"/>
  <c r="H22" i="35"/>
  <c r="I22" i="35"/>
  <c r="J22" i="35"/>
  <c r="K22" i="35"/>
  <c r="F23" i="35"/>
  <c r="G23" i="35"/>
  <c r="I23" i="35"/>
  <c r="J23" i="35"/>
  <c r="F24" i="35"/>
  <c r="G24" i="35"/>
  <c r="H24" i="35"/>
  <c r="I24" i="35"/>
  <c r="J24" i="35"/>
  <c r="F25" i="35"/>
  <c r="G25" i="35"/>
  <c r="H25" i="35"/>
  <c r="I25" i="35"/>
  <c r="J25" i="35"/>
  <c r="K25" i="35"/>
  <c r="F26" i="35"/>
  <c r="G26" i="35"/>
  <c r="H26" i="35"/>
  <c r="I26" i="35"/>
  <c r="J26" i="35"/>
  <c r="K26" i="35"/>
  <c r="F27" i="35"/>
  <c r="G27" i="35"/>
  <c r="H27" i="35"/>
  <c r="I27" i="35"/>
  <c r="J27" i="35"/>
  <c r="K27" i="35"/>
  <c r="F28" i="35"/>
  <c r="G28" i="35"/>
  <c r="H28" i="35"/>
  <c r="I28" i="35"/>
  <c r="J28" i="35"/>
  <c r="K28" i="35"/>
  <c r="F29" i="35"/>
  <c r="G29" i="35"/>
  <c r="H29" i="35"/>
  <c r="I29" i="35"/>
  <c r="J29" i="35"/>
  <c r="K29" i="35"/>
  <c r="F30" i="35"/>
  <c r="G30" i="35"/>
  <c r="H30" i="35"/>
  <c r="I30" i="35"/>
  <c r="J30" i="35"/>
  <c r="K30" i="35"/>
  <c r="F31" i="35"/>
  <c r="G31" i="35"/>
  <c r="H31" i="35"/>
  <c r="I31" i="35"/>
  <c r="J31" i="35"/>
  <c r="K31" i="35"/>
  <c r="F32" i="35"/>
  <c r="G32" i="35"/>
  <c r="H32" i="35"/>
  <c r="I32" i="35"/>
  <c r="J32" i="35"/>
  <c r="K32" i="35"/>
  <c r="F33" i="35"/>
  <c r="G33" i="35"/>
  <c r="I33" i="35"/>
  <c r="J33" i="35"/>
  <c r="F34" i="35"/>
  <c r="G34" i="35"/>
  <c r="H34" i="35"/>
  <c r="I34" i="35"/>
  <c r="J34" i="35"/>
  <c r="K34" i="35"/>
  <c r="F35" i="35"/>
  <c r="G35" i="35"/>
  <c r="H35" i="35"/>
  <c r="I35" i="35"/>
  <c r="J35" i="35"/>
  <c r="K35" i="35"/>
  <c r="F36" i="35"/>
  <c r="G36" i="35"/>
  <c r="H36" i="35"/>
  <c r="I36" i="35"/>
  <c r="J36" i="35"/>
  <c r="K36" i="35"/>
  <c r="F37" i="35"/>
  <c r="G37" i="35"/>
  <c r="H37" i="35"/>
  <c r="I37" i="35"/>
  <c r="J37" i="35"/>
  <c r="K37" i="35"/>
  <c r="F38" i="35"/>
  <c r="G38" i="35"/>
  <c r="H38" i="35"/>
  <c r="I38" i="35"/>
  <c r="J38" i="35"/>
  <c r="K38" i="35"/>
  <c r="F39" i="35"/>
  <c r="G39" i="35"/>
  <c r="H39" i="35"/>
  <c r="I39" i="35"/>
  <c r="J39" i="35"/>
  <c r="K39" i="35"/>
  <c r="F40" i="35"/>
  <c r="G40" i="35"/>
  <c r="H40" i="35"/>
  <c r="I40" i="35"/>
  <c r="J40" i="35"/>
  <c r="K40" i="35"/>
  <c r="F41" i="35"/>
  <c r="G41" i="35"/>
  <c r="H41" i="35"/>
  <c r="I41" i="35"/>
  <c r="J41" i="35"/>
  <c r="K41" i="35"/>
  <c r="F42" i="35"/>
  <c r="G42" i="35"/>
  <c r="H41" i="26"/>
  <c r="H42" i="35"/>
  <c r="I42" i="35"/>
  <c r="J42" i="35"/>
  <c r="F43" i="35"/>
  <c r="G43" i="35"/>
  <c r="H43" i="35"/>
  <c r="I43" i="35"/>
  <c r="J43" i="35"/>
  <c r="K43" i="35"/>
  <c r="F44" i="35"/>
  <c r="G44" i="35"/>
  <c r="H44" i="35"/>
  <c r="I44" i="35"/>
  <c r="J44" i="35"/>
  <c r="K44" i="35"/>
  <c r="F45" i="35"/>
  <c r="G45" i="35"/>
  <c r="H45" i="35"/>
  <c r="I45" i="35"/>
  <c r="J45" i="35"/>
  <c r="K45" i="35"/>
  <c r="F46" i="35"/>
  <c r="G46" i="35"/>
  <c r="H46" i="35"/>
  <c r="I46" i="35"/>
  <c r="J46" i="35"/>
  <c r="K46" i="35"/>
  <c r="F47" i="35"/>
  <c r="G47" i="35"/>
  <c r="H47" i="35"/>
  <c r="I47" i="35"/>
  <c r="J47" i="35"/>
  <c r="K47" i="35"/>
  <c r="F48" i="35"/>
  <c r="G48" i="35"/>
  <c r="H48" i="35"/>
  <c r="I48" i="35"/>
  <c r="J48" i="35"/>
  <c r="K48" i="35"/>
  <c r="F49" i="35"/>
  <c r="G49" i="35"/>
  <c r="H49" i="35"/>
  <c r="K49" i="35"/>
  <c r="J49" i="35"/>
  <c r="F50" i="35"/>
  <c r="G50" i="35"/>
  <c r="H50" i="35"/>
  <c r="I50" i="35"/>
  <c r="J50" i="35"/>
  <c r="K50" i="35"/>
  <c r="F51" i="35"/>
  <c r="G51" i="35"/>
  <c r="H51" i="35"/>
  <c r="I51" i="35"/>
  <c r="J51" i="35"/>
  <c r="K51" i="35"/>
  <c r="F52" i="35"/>
  <c r="G52" i="35"/>
  <c r="H52" i="35"/>
  <c r="I52" i="35"/>
  <c r="J52" i="35"/>
  <c r="K52" i="35"/>
  <c r="F53" i="35"/>
  <c r="G53" i="35"/>
  <c r="H53" i="35"/>
  <c r="I53" i="35"/>
  <c r="J53" i="35"/>
  <c r="K53" i="35"/>
  <c r="F54" i="35"/>
  <c r="G54" i="35"/>
  <c r="H54" i="35"/>
  <c r="I54" i="35"/>
  <c r="J54" i="35"/>
  <c r="K54" i="35"/>
  <c r="F55" i="35"/>
  <c r="G55" i="35"/>
  <c r="I55" i="35"/>
  <c r="J55" i="35"/>
  <c r="F56" i="35"/>
  <c r="G56" i="35"/>
  <c r="H56" i="35"/>
  <c r="I56" i="35"/>
  <c r="J56" i="35"/>
  <c r="K56" i="35"/>
  <c r="F57" i="35"/>
  <c r="G57" i="35"/>
  <c r="H57" i="35"/>
  <c r="I57" i="35"/>
  <c r="J57" i="35"/>
  <c r="K57" i="35"/>
  <c r="F58" i="35"/>
  <c r="G58" i="35"/>
  <c r="H58" i="35"/>
  <c r="I58" i="35"/>
  <c r="J58" i="35"/>
  <c r="K58" i="35"/>
  <c r="F59" i="35"/>
  <c r="G59" i="35"/>
  <c r="H59" i="35"/>
  <c r="I59" i="35"/>
  <c r="J59" i="35"/>
  <c r="K59" i="35"/>
  <c r="F60" i="35"/>
  <c r="G60" i="35"/>
  <c r="I60" i="35"/>
  <c r="J60" i="35"/>
  <c r="F61" i="35"/>
  <c r="G61" i="35"/>
  <c r="H61" i="35"/>
  <c r="I61" i="35"/>
  <c r="J61" i="35"/>
  <c r="K61" i="35"/>
  <c r="F62" i="35"/>
  <c r="G62" i="35"/>
  <c r="H62" i="35"/>
  <c r="I62" i="35"/>
  <c r="J62" i="35"/>
  <c r="K62" i="35"/>
  <c r="F63" i="35"/>
  <c r="G63" i="35"/>
  <c r="H63" i="35"/>
  <c r="I63" i="35"/>
  <c r="J63" i="35"/>
  <c r="K63" i="35"/>
  <c r="F64" i="35"/>
  <c r="G64" i="35"/>
  <c r="H64" i="35"/>
  <c r="I64" i="35"/>
  <c r="J64" i="35"/>
  <c r="K64" i="35"/>
  <c r="F65" i="35"/>
  <c r="G65" i="35"/>
  <c r="I65" i="35"/>
  <c r="J65" i="35"/>
  <c r="F66" i="35"/>
  <c r="G66" i="35"/>
  <c r="H66" i="35"/>
  <c r="I66" i="35"/>
  <c r="J66" i="35"/>
  <c r="F67" i="35"/>
  <c r="G67" i="35"/>
  <c r="H67" i="35"/>
  <c r="I67" i="35"/>
  <c r="J67" i="35"/>
  <c r="F68" i="35"/>
  <c r="G68" i="35"/>
  <c r="H68" i="35"/>
  <c r="I68" i="35"/>
  <c r="J68" i="35"/>
  <c r="F69" i="35"/>
  <c r="G69" i="35"/>
  <c r="H69" i="35"/>
  <c r="I69" i="35"/>
  <c r="J69" i="35"/>
  <c r="G72" i="35"/>
  <c r="H72" i="35"/>
  <c r="I74" i="35"/>
  <c r="J72" i="35"/>
  <c r="F73" i="35"/>
  <c r="G73" i="35"/>
  <c r="H73" i="35"/>
  <c r="J73" i="35"/>
  <c r="F74" i="35"/>
  <c r="G74" i="35"/>
  <c r="H74" i="35"/>
  <c r="J74" i="35"/>
  <c r="K74" i="35"/>
  <c r="F75" i="35"/>
  <c r="G75" i="35"/>
  <c r="H75" i="35"/>
  <c r="J75" i="35"/>
  <c r="F76" i="35"/>
  <c r="G76" i="35"/>
  <c r="H76" i="35"/>
  <c r="I76" i="35"/>
  <c r="J76" i="35"/>
  <c r="K76" i="35"/>
  <c r="F77" i="35"/>
  <c r="G77" i="35"/>
  <c r="H77" i="35"/>
  <c r="I77" i="35"/>
  <c r="J77" i="35"/>
  <c r="K77" i="35"/>
  <c r="F78" i="35"/>
  <c r="G78" i="35"/>
  <c r="H78" i="35"/>
  <c r="I78" i="35"/>
  <c r="J78" i="35"/>
  <c r="K78" i="35"/>
  <c r="F79" i="35"/>
  <c r="G79" i="35"/>
  <c r="H79" i="35"/>
  <c r="I79" i="35"/>
  <c r="J79" i="35"/>
  <c r="K79" i="35"/>
  <c r="F80" i="35"/>
  <c r="G80" i="35"/>
  <c r="H80" i="35"/>
  <c r="I80" i="35"/>
  <c r="J80" i="35"/>
  <c r="K80" i="35"/>
  <c r="F81" i="35"/>
  <c r="G81" i="35"/>
  <c r="H81" i="35"/>
  <c r="I81" i="35"/>
  <c r="J81" i="35"/>
  <c r="K81" i="35"/>
  <c r="F82" i="35"/>
  <c r="G82" i="35"/>
  <c r="H82" i="35"/>
  <c r="I82" i="35"/>
  <c r="J82" i="35"/>
  <c r="K82" i="35"/>
  <c r="F83" i="35"/>
  <c r="G83" i="35"/>
  <c r="H83" i="35"/>
  <c r="I83" i="35"/>
  <c r="J83" i="35"/>
  <c r="K83" i="35"/>
  <c r="F84" i="35"/>
  <c r="G84" i="35"/>
  <c r="H84" i="35"/>
  <c r="I84" i="35"/>
  <c r="J84" i="35"/>
  <c r="K84" i="35"/>
  <c r="F85" i="35"/>
  <c r="G85" i="35"/>
  <c r="H85" i="35"/>
  <c r="I85" i="35"/>
  <c r="J85" i="35"/>
  <c r="K85" i="35"/>
  <c r="F86" i="35"/>
  <c r="G86" i="35"/>
  <c r="H86" i="35"/>
  <c r="I86" i="35"/>
  <c r="J86" i="35"/>
  <c r="K86" i="35"/>
  <c r="F87" i="35"/>
  <c r="G87" i="35"/>
  <c r="H87" i="35"/>
  <c r="I87" i="35"/>
  <c r="J87" i="35"/>
  <c r="K87" i="35"/>
  <c r="G85" i="26"/>
  <c r="G90" i="35"/>
  <c r="H90" i="26"/>
  <c r="H95" i="35"/>
  <c r="H99" i="26"/>
  <c r="H104" i="35"/>
  <c r="I85" i="26"/>
  <c r="I90" i="35"/>
  <c r="J85" i="26"/>
  <c r="J90" i="35"/>
  <c r="F91" i="35"/>
  <c r="G91" i="35"/>
  <c r="I91" i="35"/>
  <c r="J91" i="35"/>
  <c r="F92" i="35"/>
  <c r="G92" i="35"/>
  <c r="H92" i="35"/>
  <c r="I92" i="35"/>
  <c r="J92" i="35"/>
  <c r="K92" i="35"/>
  <c r="F93" i="35"/>
  <c r="G93" i="35"/>
  <c r="H93" i="35"/>
  <c r="I93" i="35"/>
  <c r="J93" i="35"/>
  <c r="K93" i="35"/>
  <c r="F94" i="35"/>
  <c r="G94" i="35"/>
  <c r="H94" i="35"/>
  <c r="I94" i="35"/>
  <c r="J94" i="35"/>
  <c r="K94" i="35"/>
  <c r="F95" i="35"/>
  <c r="G95" i="35"/>
  <c r="I95" i="35"/>
  <c r="J95" i="35"/>
  <c r="F96" i="35"/>
  <c r="G96" i="35"/>
  <c r="H96" i="35"/>
  <c r="I96" i="35"/>
  <c r="J96" i="35"/>
  <c r="K96" i="35"/>
  <c r="F97" i="35"/>
  <c r="G97" i="35"/>
  <c r="H97" i="35"/>
  <c r="I97" i="35"/>
  <c r="J97" i="35"/>
  <c r="K97" i="35"/>
  <c r="F98" i="35"/>
  <c r="G98" i="35"/>
  <c r="H98" i="35"/>
  <c r="I98" i="35"/>
  <c r="J98" i="35"/>
  <c r="K98" i="35"/>
  <c r="F99" i="35"/>
  <c r="G99" i="35"/>
  <c r="H99" i="35"/>
  <c r="I99" i="35"/>
  <c r="J99" i="35"/>
  <c r="K99" i="35"/>
  <c r="F100" i="35"/>
  <c r="G100" i="35"/>
  <c r="I100" i="35"/>
  <c r="J100" i="35"/>
  <c r="F101" i="35"/>
  <c r="G101" i="35"/>
  <c r="H101" i="35"/>
  <c r="I101" i="35"/>
  <c r="J101" i="35"/>
  <c r="K101" i="35"/>
  <c r="F102" i="35"/>
  <c r="G102" i="35"/>
  <c r="H102" i="35"/>
  <c r="I102" i="35"/>
  <c r="J102" i="35"/>
  <c r="K102" i="35"/>
  <c r="F103" i="35"/>
  <c r="G103" i="35"/>
  <c r="H103" i="35"/>
  <c r="I103" i="35"/>
  <c r="J103" i="35"/>
  <c r="K103" i="35"/>
  <c r="F104" i="35"/>
  <c r="G104" i="35"/>
  <c r="I104" i="35"/>
  <c r="J104" i="35"/>
  <c r="K104" i="35"/>
  <c r="F105" i="35"/>
  <c r="G105" i="35"/>
  <c r="H105" i="35"/>
  <c r="I105" i="35"/>
  <c r="J105" i="35"/>
  <c r="K105" i="35"/>
  <c r="F106" i="35"/>
  <c r="G106" i="35"/>
  <c r="H106" i="35"/>
  <c r="I106" i="35"/>
  <c r="J106" i="35"/>
  <c r="K106" i="35"/>
  <c r="F107" i="35"/>
  <c r="G107" i="35"/>
  <c r="H107" i="35"/>
  <c r="I107" i="35"/>
  <c r="J107" i="35"/>
  <c r="K107" i="35"/>
  <c r="F110" i="35"/>
  <c r="G103" i="26"/>
  <c r="G110" i="35"/>
  <c r="H123" i="26"/>
  <c r="H130" i="35"/>
  <c r="K112" i="35"/>
  <c r="K122" i="35"/>
  <c r="K126" i="35"/>
  <c r="K131" i="35"/>
  <c r="I132" i="26"/>
  <c r="I139" i="35"/>
  <c r="J103" i="26"/>
  <c r="J110" i="35"/>
  <c r="F111" i="35"/>
  <c r="G111" i="35"/>
  <c r="H111" i="35"/>
  <c r="J111" i="35"/>
  <c r="F112" i="35"/>
  <c r="G112" i="35"/>
  <c r="H112" i="35"/>
  <c r="J112" i="35"/>
  <c r="F113" i="35"/>
  <c r="G113" i="35"/>
  <c r="H113" i="35"/>
  <c r="I113" i="35"/>
  <c r="J113" i="35"/>
  <c r="K113" i="35"/>
  <c r="F114" i="35"/>
  <c r="G114" i="35"/>
  <c r="H114" i="35"/>
  <c r="I114" i="35"/>
  <c r="J114" i="35"/>
  <c r="K114" i="35"/>
  <c r="F115" i="35"/>
  <c r="G115" i="35"/>
  <c r="H115" i="35"/>
  <c r="I115" i="35"/>
  <c r="J115" i="35"/>
  <c r="K115" i="35"/>
  <c r="F116" i="35"/>
  <c r="G116" i="35"/>
  <c r="H116" i="35"/>
  <c r="I116" i="35"/>
  <c r="J116" i="35"/>
  <c r="K116" i="35"/>
  <c r="F117" i="35"/>
  <c r="G117" i="35"/>
  <c r="H117" i="35"/>
  <c r="I117" i="35"/>
  <c r="J117" i="35"/>
  <c r="K117" i="35"/>
  <c r="F118" i="35"/>
  <c r="G118" i="35"/>
  <c r="H118" i="35"/>
  <c r="J118" i="35"/>
  <c r="F119" i="35"/>
  <c r="G119" i="35"/>
  <c r="H119" i="35"/>
  <c r="I119" i="35"/>
  <c r="J119" i="35"/>
  <c r="K119" i="35"/>
  <c r="F120" i="35"/>
  <c r="G120" i="35"/>
  <c r="H120" i="35"/>
  <c r="I120" i="35"/>
  <c r="J120" i="35"/>
  <c r="K120" i="35"/>
  <c r="F121" i="35"/>
  <c r="G121" i="35"/>
  <c r="H121" i="35"/>
  <c r="I121" i="35"/>
  <c r="J121" i="35"/>
  <c r="K121" i="35"/>
  <c r="F122" i="35"/>
  <c r="G122" i="35"/>
  <c r="H122" i="35"/>
  <c r="I122" i="35"/>
  <c r="J122" i="35"/>
  <c r="F123" i="35"/>
  <c r="G123" i="35"/>
  <c r="H123" i="35"/>
  <c r="I123" i="35"/>
  <c r="J123" i="35"/>
  <c r="K123" i="35"/>
  <c r="F124" i="35"/>
  <c r="G124" i="35"/>
  <c r="H124" i="35"/>
  <c r="I124" i="35"/>
  <c r="J124" i="35"/>
  <c r="K124" i="35"/>
  <c r="F125" i="35"/>
  <c r="G125" i="35"/>
  <c r="H125" i="35"/>
  <c r="I125" i="35"/>
  <c r="J125" i="35"/>
  <c r="K125" i="35"/>
  <c r="F126" i="35"/>
  <c r="G126" i="35"/>
  <c r="H126" i="35"/>
  <c r="I126" i="35"/>
  <c r="J126" i="35"/>
  <c r="F127" i="35"/>
  <c r="G127" i="35"/>
  <c r="H127" i="35"/>
  <c r="I127" i="35"/>
  <c r="J127" i="35"/>
  <c r="K127" i="35"/>
  <c r="F128" i="35"/>
  <c r="G128" i="35"/>
  <c r="H128" i="35"/>
  <c r="I128" i="35"/>
  <c r="J128" i="35"/>
  <c r="K128" i="35"/>
  <c r="F129" i="35"/>
  <c r="G129" i="35"/>
  <c r="I129" i="35"/>
  <c r="J129" i="35"/>
  <c r="F130" i="35"/>
  <c r="G130" i="35"/>
  <c r="I130" i="35"/>
  <c r="J130" i="35"/>
  <c r="F131" i="35"/>
  <c r="G131" i="35"/>
  <c r="H131" i="35"/>
  <c r="J131" i="35"/>
  <c r="F132" i="35"/>
  <c r="G132" i="35"/>
  <c r="H132" i="35"/>
  <c r="I132" i="35"/>
  <c r="J132" i="35"/>
  <c r="K132" i="35"/>
  <c r="F133" i="35"/>
  <c r="G133" i="35"/>
  <c r="H133" i="35"/>
  <c r="I133" i="35"/>
  <c r="J133" i="35"/>
  <c r="K133" i="35"/>
  <c r="F134" i="35"/>
  <c r="G134" i="35"/>
  <c r="H134" i="35"/>
  <c r="I134" i="35"/>
  <c r="J134" i="35"/>
  <c r="K134" i="35"/>
  <c r="F135" i="35"/>
  <c r="G135" i="35"/>
  <c r="H135" i="35"/>
  <c r="I135" i="35"/>
  <c r="J135" i="35"/>
  <c r="K135" i="35"/>
  <c r="F136" i="35"/>
  <c r="G136" i="35"/>
  <c r="H136" i="35"/>
  <c r="I136" i="35"/>
  <c r="J136" i="35"/>
  <c r="K136" i="35"/>
  <c r="F137" i="35"/>
  <c r="G137" i="35"/>
  <c r="H137" i="35"/>
  <c r="I137" i="35"/>
  <c r="J137" i="35"/>
  <c r="K137" i="35"/>
  <c r="F138" i="35"/>
  <c r="G138" i="35"/>
  <c r="H138" i="35"/>
  <c r="I138" i="35"/>
  <c r="J138" i="35"/>
  <c r="K138" i="35"/>
  <c r="F139" i="35"/>
  <c r="G139" i="35"/>
  <c r="H139" i="35"/>
  <c r="J139" i="35"/>
  <c r="K139" i="35"/>
  <c r="F140" i="35"/>
  <c r="G133" i="26"/>
  <c r="G140" i="35"/>
  <c r="H133" i="26"/>
  <c r="H140" i="35"/>
  <c r="I144" i="26"/>
  <c r="I151" i="35"/>
  <c r="J133" i="26"/>
  <c r="J140" i="35"/>
  <c r="K140" i="35"/>
  <c r="F141" i="35"/>
  <c r="G141" i="35"/>
  <c r="H141" i="35"/>
  <c r="J141" i="35"/>
  <c r="F142" i="35"/>
  <c r="G142" i="35"/>
  <c r="H142" i="35"/>
  <c r="I142" i="35"/>
  <c r="J142" i="35"/>
  <c r="K142" i="35"/>
  <c r="F143" i="35"/>
  <c r="G143" i="35"/>
  <c r="H143" i="35"/>
  <c r="I143" i="35"/>
  <c r="J143" i="35"/>
  <c r="K143" i="35"/>
  <c r="F144" i="35"/>
  <c r="G144" i="35"/>
  <c r="H144" i="35"/>
  <c r="I144" i="35"/>
  <c r="J144" i="35"/>
  <c r="K144" i="35"/>
  <c r="F145" i="35"/>
  <c r="G145" i="35"/>
  <c r="H145" i="35"/>
  <c r="I145" i="35"/>
  <c r="J145" i="35"/>
  <c r="K145" i="35"/>
  <c r="F146" i="35"/>
  <c r="G146" i="35"/>
  <c r="H146" i="35"/>
  <c r="I146" i="35"/>
  <c r="J146" i="35"/>
  <c r="K146" i="35"/>
  <c r="F147" i="35"/>
  <c r="G147" i="35"/>
  <c r="H147" i="35"/>
  <c r="I147" i="35"/>
  <c r="J147" i="35"/>
  <c r="K147" i="35"/>
  <c r="F148" i="35"/>
  <c r="G148" i="35"/>
  <c r="H148" i="35"/>
  <c r="I148" i="35"/>
  <c r="J148" i="35"/>
  <c r="K148" i="35"/>
  <c r="F149" i="35"/>
  <c r="G149" i="35"/>
  <c r="H149" i="35"/>
  <c r="I149" i="35"/>
  <c r="J149" i="35"/>
  <c r="K149" i="35"/>
  <c r="F150" i="35"/>
  <c r="G150" i="35"/>
  <c r="H150" i="35"/>
  <c r="I150" i="35"/>
  <c r="J150" i="35"/>
  <c r="K150" i="35"/>
  <c r="F151" i="35"/>
  <c r="G151" i="35"/>
  <c r="H151" i="35"/>
  <c r="J151" i="35"/>
  <c r="F152" i="35"/>
  <c r="G152" i="35"/>
  <c r="H152" i="35"/>
  <c r="J152" i="35"/>
  <c r="F153" i="35"/>
  <c r="G153" i="35"/>
  <c r="H153" i="35"/>
  <c r="I170" i="35"/>
  <c r="J153" i="35"/>
  <c r="F154" i="35"/>
  <c r="G154" i="35"/>
  <c r="H154" i="35"/>
  <c r="J154" i="35"/>
  <c r="F155" i="35"/>
  <c r="G155" i="35"/>
  <c r="H155" i="35"/>
  <c r="I155" i="35"/>
  <c r="J155" i="35"/>
  <c r="K155" i="35"/>
  <c r="F156" i="35"/>
  <c r="G156" i="35"/>
  <c r="H156" i="35"/>
  <c r="I156" i="35"/>
  <c r="J156" i="35"/>
  <c r="K156" i="35"/>
  <c r="F157" i="35"/>
  <c r="G157" i="35"/>
  <c r="H157" i="35"/>
  <c r="I157" i="35"/>
  <c r="J157" i="35"/>
  <c r="K157" i="35"/>
  <c r="F158" i="35"/>
  <c r="G158" i="35"/>
  <c r="H158" i="35"/>
  <c r="I158" i="35"/>
  <c r="J158" i="35"/>
  <c r="K158" i="35"/>
  <c r="F159" i="35"/>
  <c r="G159" i="35"/>
  <c r="H159" i="35"/>
  <c r="J159" i="35"/>
  <c r="F160" i="35"/>
  <c r="G160" i="35"/>
  <c r="H160" i="35"/>
  <c r="I160" i="35"/>
  <c r="J160" i="35"/>
  <c r="K160" i="35"/>
  <c r="F161" i="35"/>
  <c r="G161" i="35"/>
  <c r="H161" i="35"/>
  <c r="I161" i="35"/>
  <c r="J161" i="35"/>
  <c r="K161" i="35"/>
  <c r="F162" i="35"/>
  <c r="G162" i="35"/>
  <c r="H162" i="35"/>
  <c r="I162" i="35"/>
  <c r="J162" i="35"/>
  <c r="K162" i="35"/>
  <c r="F163" i="35"/>
  <c r="G163" i="35"/>
  <c r="H163" i="35"/>
  <c r="I163" i="35"/>
  <c r="J163" i="35"/>
  <c r="K163" i="35"/>
  <c r="F164" i="35"/>
  <c r="G164" i="35"/>
  <c r="H164" i="35"/>
  <c r="I164" i="35"/>
  <c r="J164" i="35"/>
  <c r="K164" i="35"/>
  <c r="F165" i="35"/>
  <c r="G165" i="35"/>
  <c r="H165" i="35"/>
  <c r="I165" i="35"/>
  <c r="J165" i="35"/>
  <c r="K165" i="35"/>
  <c r="F166" i="35"/>
  <c r="G166" i="35"/>
  <c r="H166" i="35"/>
  <c r="I166" i="35"/>
  <c r="J166" i="35"/>
  <c r="K166" i="35"/>
  <c r="F167" i="35"/>
  <c r="G167" i="35"/>
  <c r="H167" i="35"/>
  <c r="I167" i="35"/>
  <c r="J167" i="35"/>
  <c r="K167" i="35"/>
  <c r="F168" i="35"/>
  <c r="G168" i="35"/>
  <c r="H168" i="35"/>
  <c r="I168" i="35"/>
  <c r="J168" i="35"/>
  <c r="K168" i="35"/>
  <c r="F169" i="35"/>
  <c r="G169" i="35"/>
  <c r="H169" i="35"/>
  <c r="I169" i="35"/>
  <c r="J169" i="35"/>
  <c r="K169" i="35"/>
  <c r="F170" i="35"/>
  <c r="G170" i="35"/>
  <c r="H170" i="35"/>
  <c r="J170" i="35"/>
  <c r="K170" i="35"/>
  <c r="F171" i="35"/>
  <c r="G164" i="26"/>
  <c r="G171" i="35"/>
  <c r="H164" i="26"/>
  <c r="I170" i="26"/>
  <c r="I175" i="26"/>
  <c r="I182" i="35"/>
  <c r="J164" i="26"/>
  <c r="J171" i="35"/>
  <c r="F172" i="35"/>
  <c r="G172" i="35"/>
  <c r="H172" i="35"/>
  <c r="J172" i="35"/>
  <c r="F173" i="35"/>
  <c r="G173" i="35"/>
  <c r="H173" i="35"/>
  <c r="I173" i="35"/>
  <c r="J173" i="35"/>
  <c r="K173" i="35"/>
  <c r="F174" i="35"/>
  <c r="G174" i="35"/>
  <c r="H174" i="35"/>
  <c r="I174" i="35"/>
  <c r="J174" i="35"/>
  <c r="K174" i="35"/>
  <c r="F175" i="35"/>
  <c r="G175" i="35"/>
  <c r="H175" i="35"/>
  <c r="I175" i="35"/>
  <c r="J175" i="35"/>
  <c r="K175" i="35"/>
  <c r="F176" i="35"/>
  <c r="G176" i="35"/>
  <c r="H176" i="35"/>
  <c r="I176" i="35"/>
  <c r="J176" i="35"/>
  <c r="K176" i="35"/>
  <c r="F177" i="35"/>
  <c r="G177" i="35"/>
  <c r="H177" i="35"/>
  <c r="I177" i="35"/>
  <c r="J177" i="35"/>
  <c r="F178" i="35"/>
  <c r="G178" i="35"/>
  <c r="H178" i="35"/>
  <c r="I178" i="35"/>
  <c r="J178" i="35"/>
  <c r="K178" i="35"/>
  <c r="F179" i="35"/>
  <c r="G179" i="35"/>
  <c r="H179" i="35"/>
  <c r="I179" i="35"/>
  <c r="J179" i="35"/>
  <c r="K179" i="35"/>
  <c r="F180" i="35"/>
  <c r="G180" i="35"/>
  <c r="H180" i="35"/>
  <c r="I180" i="35"/>
  <c r="J180" i="35"/>
  <c r="K180" i="35"/>
  <c r="F181" i="35"/>
  <c r="G181" i="35"/>
  <c r="H181" i="35"/>
  <c r="I181" i="35"/>
  <c r="J181" i="35"/>
  <c r="K181" i="35"/>
  <c r="F182" i="35"/>
  <c r="G182" i="35"/>
  <c r="H182" i="35"/>
  <c r="J182" i="35"/>
  <c r="K182" i="35"/>
  <c r="F183" i="35"/>
  <c r="G183" i="35"/>
  <c r="H183" i="35"/>
  <c r="I183" i="35"/>
  <c r="J183" i="35"/>
  <c r="K183" i="35"/>
  <c r="F184" i="35"/>
  <c r="G184" i="35"/>
  <c r="H184" i="35"/>
  <c r="I184" i="35"/>
  <c r="J184" i="35"/>
  <c r="K184" i="35"/>
  <c r="F185" i="35"/>
  <c r="G185" i="35"/>
  <c r="H185" i="35"/>
  <c r="I185" i="35"/>
  <c r="J185" i="35"/>
  <c r="K185" i="35"/>
  <c r="F186" i="35"/>
  <c r="G186" i="35"/>
  <c r="H186" i="35"/>
  <c r="I186" i="35"/>
  <c r="J186" i="35"/>
  <c r="K186" i="35"/>
  <c r="F187" i="35"/>
  <c r="G180" i="26"/>
  <c r="G187" i="35"/>
  <c r="H180" i="26"/>
  <c r="H187" i="35"/>
  <c r="K190" i="35"/>
  <c r="K194" i="35"/>
  <c r="I201" i="26"/>
  <c r="I208" i="35"/>
  <c r="J180" i="26"/>
  <c r="J187" i="35"/>
  <c r="F188" i="35"/>
  <c r="G188" i="35"/>
  <c r="H188" i="35"/>
  <c r="J188" i="35"/>
  <c r="F189" i="35"/>
  <c r="G189" i="35"/>
  <c r="H189" i="35"/>
  <c r="I189" i="35"/>
  <c r="J189" i="35"/>
  <c r="K189" i="35"/>
  <c r="F190" i="35"/>
  <c r="G190" i="35"/>
  <c r="H190" i="35"/>
  <c r="I190" i="35"/>
  <c r="J190" i="35"/>
  <c r="F191" i="35"/>
  <c r="G191" i="35"/>
  <c r="H191" i="35"/>
  <c r="I191" i="35"/>
  <c r="J191" i="35"/>
  <c r="K191" i="35"/>
  <c r="F192" i="35"/>
  <c r="G192" i="35"/>
  <c r="H192" i="35"/>
  <c r="I192" i="35"/>
  <c r="J192" i="35"/>
  <c r="K192" i="35"/>
  <c r="F193" i="35"/>
  <c r="G193" i="35"/>
  <c r="H193" i="35"/>
  <c r="I193" i="35"/>
  <c r="J193" i="35"/>
  <c r="K193" i="35"/>
  <c r="F194" i="35"/>
  <c r="G194" i="35"/>
  <c r="H194" i="35"/>
  <c r="I194" i="35"/>
  <c r="J194" i="35"/>
  <c r="F195" i="35"/>
  <c r="G195" i="35"/>
  <c r="H195" i="35"/>
  <c r="I195" i="35"/>
  <c r="J195" i="35"/>
  <c r="K195" i="35"/>
  <c r="F196" i="35"/>
  <c r="G196" i="35"/>
  <c r="H196" i="35"/>
  <c r="I196" i="35"/>
  <c r="J196" i="35"/>
  <c r="K196" i="35"/>
  <c r="F197" i="35"/>
  <c r="G197" i="35"/>
  <c r="H197" i="35"/>
  <c r="I197" i="35"/>
  <c r="J197" i="35"/>
  <c r="K197" i="35"/>
  <c r="F198" i="35"/>
  <c r="G198" i="35"/>
  <c r="H198" i="35"/>
  <c r="J198" i="35"/>
  <c r="F199" i="35"/>
  <c r="G199" i="35"/>
  <c r="H199" i="35"/>
  <c r="I199" i="35"/>
  <c r="J199" i="35"/>
  <c r="K199" i="35"/>
  <c r="F200" i="35"/>
  <c r="G200" i="35"/>
  <c r="H200" i="35"/>
  <c r="I200" i="35"/>
  <c r="J200" i="35"/>
  <c r="K200" i="35"/>
  <c r="F201" i="35"/>
  <c r="G201" i="35"/>
  <c r="H201" i="35"/>
  <c r="I201" i="35"/>
  <c r="J201" i="35"/>
  <c r="K201" i="35"/>
  <c r="F202" i="35"/>
  <c r="G202" i="35"/>
  <c r="H202" i="35"/>
  <c r="I202" i="35"/>
  <c r="J202" i="35"/>
  <c r="K202" i="35"/>
  <c r="F203" i="35"/>
  <c r="G203" i="35"/>
  <c r="H203" i="35"/>
  <c r="I203" i="35"/>
  <c r="J203" i="35"/>
  <c r="K203" i="35"/>
  <c r="F204" i="35"/>
  <c r="G204" i="35"/>
  <c r="H204" i="35"/>
  <c r="I204" i="35"/>
  <c r="J204" i="35"/>
  <c r="K204" i="35"/>
  <c r="F205" i="35"/>
  <c r="G205" i="35"/>
  <c r="H205" i="35"/>
  <c r="I205" i="35"/>
  <c r="J205" i="35"/>
  <c r="K205" i="35"/>
  <c r="F206" i="35"/>
  <c r="G206" i="35"/>
  <c r="H206" i="35"/>
  <c r="I206" i="35"/>
  <c r="J206" i="35"/>
  <c r="K206" i="35"/>
  <c r="F207" i="35"/>
  <c r="G207" i="35"/>
  <c r="H207" i="35"/>
  <c r="I207" i="35"/>
  <c r="J207" i="35"/>
  <c r="K207" i="35"/>
  <c r="F208" i="35"/>
  <c r="G208" i="35"/>
  <c r="H208" i="35"/>
  <c r="J208" i="35"/>
  <c r="K208" i="35"/>
  <c r="F209" i="35"/>
  <c r="G209" i="35"/>
  <c r="H209" i="35"/>
  <c r="I209" i="35"/>
  <c r="J209" i="35"/>
  <c r="K209" i="35"/>
  <c r="F210" i="35"/>
  <c r="G210" i="35"/>
  <c r="H210" i="35"/>
  <c r="I210" i="35"/>
  <c r="J210" i="35"/>
  <c r="K210" i="35"/>
  <c r="F211" i="35"/>
  <c r="G211" i="35"/>
  <c r="H211" i="35"/>
  <c r="I211" i="35"/>
  <c r="J211" i="35"/>
  <c r="K211" i="35"/>
  <c r="F212" i="35"/>
  <c r="G212" i="35"/>
  <c r="H212" i="35"/>
  <c r="I212" i="35"/>
  <c r="J212" i="35"/>
  <c r="K212" i="35"/>
  <c r="F213" i="35"/>
  <c r="G213" i="35"/>
  <c r="H213" i="35"/>
  <c r="I213" i="35"/>
  <c r="J213" i="35"/>
  <c r="K213" i="35"/>
  <c r="F214" i="35"/>
  <c r="G214" i="35"/>
  <c r="H214" i="35"/>
  <c r="I214" i="35"/>
  <c r="J214" i="35"/>
  <c r="K214" i="35"/>
  <c r="F215" i="35"/>
  <c r="G215" i="35"/>
  <c r="H215" i="35"/>
  <c r="I215" i="35"/>
  <c r="J215" i="35"/>
  <c r="K215" i="35"/>
  <c r="F216" i="35"/>
  <c r="G216" i="35"/>
  <c r="H216" i="35"/>
  <c r="I216" i="35"/>
  <c r="J216" i="35"/>
  <c r="K216" i="35"/>
  <c r="F217" i="35"/>
  <c r="G217" i="35"/>
  <c r="H217" i="35"/>
  <c r="I217" i="35"/>
  <c r="J217" i="35"/>
  <c r="K217" i="35"/>
  <c r="F218" i="35"/>
  <c r="G211" i="26"/>
  <c r="G218" i="35"/>
  <c r="H211" i="26"/>
  <c r="H218" i="35"/>
  <c r="I212" i="26"/>
  <c r="I226" i="26"/>
  <c r="I233" i="35"/>
  <c r="J211" i="26"/>
  <c r="J218" i="35"/>
  <c r="K218" i="35"/>
  <c r="F219" i="35"/>
  <c r="G219" i="35"/>
  <c r="H219" i="35"/>
  <c r="J219" i="35"/>
  <c r="K219" i="35"/>
  <c r="F220" i="35"/>
  <c r="G220" i="35"/>
  <c r="H220" i="35"/>
  <c r="I220" i="35"/>
  <c r="J220" i="35"/>
  <c r="K220" i="35"/>
  <c r="F221" i="35"/>
  <c r="G221" i="35"/>
  <c r="H221" i="35"/>
  <c r="I221" i="35"/>
  <c r="J221" i="35"/>
  <c r="K221" i="35"/>
  <c r="F222" i="35"/>
  <c r="G222" i="35"/>
  <c r="H222" i="35"/>
  <c r="I222" i="35"/>
  <c r="J222" i="35"/>
  <c r="K222" i="35"/>
  <c r="F223" i="35"/>
  <c r="G223" i="35"/>
  <c r="H223" i="35"/>
  <c r="I223" i="35"/>
  <c r="J223" i="35"/>
  <c r="K223" i="35"/>
  <c r="F224" i="35"/>
  <c r="G224" i="35"/>
  <c r="H224" i="35"/>
  <c r="I224" i="35"/>
  <c r="J224" i="35"/>
  <c r="K224" i="35"/>
  <c r="F225" i="35"/>
  <c r="G225" i="35"/>
  <c r="H225" i="35"/>
  <c r="I225" i="35"/>
  <c r="J225" i="35"/>
  <c r="K225" i="35"/>
  <c r="F226" i="35"/>
  <c r="G226" i="35"/>
  <c r="H226" i="35"/>
  <c r="J226" i="35"/>
  <c r="F227" i="35"/>
  <c r="G227" i="35"/>
  <c r="H227" i="35"/>
  <c r="I227" i="35"/>
  <c r="J227" i="35"/>
  <c r="K227" i="35"/>
  <c r="F228" i="35"/>
  <c r="G228" i="35"/>
  <c r="H228" i="35"/>
  <c r="I228" i="35"/>
  <c r="J228" i="35"/>
  <c r="K228" i="35"/>
  <c r="F229" i="35"/>
  <c r="G229" i="35"/>
  <c r="H229" i="35"/>
  <c r="I229" i="35"/>
  <c r="J229" i="35"/>
  <c r="K229" i="35"/>
  <c r="F230" i="35"/>
  <c r="G230" i="35"/>
  <c r="H230" i="35"/>
  <c r="I230" i="35"/>
  <c r="J230" i="35"/>
  <c r="K230" i="35"/>
  <c r="F231" i="35"/>
  <c r="G231" i="35"/>
  <c r="H231" i="35"/>
  <c r="I231" i="35"/>
  <c r="J231" i="35"/>
  <c r="K231" i="35"/>
  <c r="F232" i="35"/>
  <c r="G232" i="35"/>
  <c r="H232" i="35"/>
  <c r="I232" i="35"/>
  <c r="J232" i="35"/>
  <c r="K232" i="35"/>
  <c r="F233" i="35"/>
  <c r="G233" i="35"/>
  <c r="H233" i="35"/>
  <c r="J233" i="35"/>
  <c r="K233" i="35"/>
  <c r="F234" i="35"/>
  <c r="G234" i="35"/>
  <c r="H234" i="35"/>
  <c r="I234" i="35"/>
  <c r="J234" i="35"/>
  <c r="K234" i="35"/>
  <c r="F235" i="35"/>
  <c r="G235" i="35"/>
  <c r="H235" i="35"/>
  <c r="I235" i="35"/>
  <c r="J235" i="35"/>
  <c r="K235" i="35"/>
  <c r="F236" i="35"/>
  <c r="G236" i="35"/>
  <c r="H236" i="35"/>
  <c r="I236" i="35"/>
  <c r="J236" i="35"/>
  <c r="K236" i="35"/>
  <c r="F237" i="35"/>
  <c r="G237" i="35"/>
  <c r="H237" i="35"/>
  <c r="I237" i="35"/>
  <c r="J237" i="35"/>
  <c r="K237" i="35"/>
  <c r="F238" i="35"/>
  <c r="G238" i="35"/>
  <c r="H238" i="35"/>
  <c r="I238" i="35"/>
  <c r="J238" i="35"/>
  <c r="K238" i="35"/>
  <c r="F239" i="35"/>
  <c r="G239" i="35"/>
  <c r="H239" i="35"/>
  <c r="I239" i="35"/>
  <c r="J239" i="35"/>
  <c r="K239" i="35"/>
  <c r="F240" i="35"/>
  <c r="G233" i="26"/>
  <c r="G240" i="35"/>
  <c r="H250" i="26"/>
  <c r="I238" i="26"/>
  <c r="I245" i="26"/>
  <c r="I252" i="35"/>
  <c r="J233" i="26"/>
  <c r="J240" i="35"/>
  <c r="K240" i="35"/>
  <c r="F241" i="35"/>
  <c r="G241" i="35"/>
  <c r="H241" i="35"/>
  <c r="J241" i="35"/>
  <c r="F242" i="35"/>
  <c r="G242" i="35"/>
  <c r="H242" i="35"/>
  <c r="I242" i="35"/>
  <c r="J242" i="35"/>
  <c r="K242" i="35"/>
  <c r="F243" i="35"/>
  <c r="G243" i="35"/>
  <c r="H243" i="35"/>
  <c r="I243" i="35"/>
  <c r="J243" i="35"/>
  <c r="K243" i="35"/>
  <c r="F244" i="35"/>
  <c r="G244" i="35"/>
  <c r="H244" i="35"/>
  <c r="I244" i="35"/>
  <c r="J244" i="35"/>
  <c r="K244" i="35"/>
  <c r="F245" i="35"/>
  <c r="G245" i="35"/>
  <c r="H245" i="35"/>
  <c r="I245" i="35"/>
  <c r="J245" i="35"/>
  <c r="K245" i="35"/>
  <c r="F246" i="35"/>
  <c r="G246" i="35"/>
  <c r="H246" i="35"/>
  <c r="I246" i="35"/>
  <c r="J246" i="35"/>
  <c r="K246" i="35"/>
  <c r="F247" i="35"/>
  <c r="G247" i="35"/>
  <c r="H247" i="35"/>
  <c r="I247" i="35"/>
  <c r="J247" i="35"/>
  <c r="K247" i="35"/>
  <c r="F248" i="35"/>
  <c r="G248" i="35"/>
  <c r="H248" i="35"/>
  <c r="I248" i="35"/>
  <c r="J248" i="35"/>
  <c r="K248" i="35"/>
  <c r="F249" i="35"/>
  <c r="G249" i="35"/>
  <c r="H249" i="35"/>
  <c r="I249" i="35"/>
  <c r="J249" i="35"/>
  <c r="K249" i="35"/>
  <c r="F250" i="35"/>
  <c r="G250" i="35"/>
  <c r="H250" i="35"/>
  <c r="I250" i="35"/>
  <c r="J250" i="35"/>
  <c r="K250" i="35"/>
  <c r="F251" i="35"/>
  <c r="G251" i="35"/>
  <c r="H251" i="35"/>
  <c r="I251" i="35"/>
  <c r="J251" i="35"/>
  <c r="K251" i="35"/>
  <c r="F252" i="35"/>
  <c r="G252" i="35"/>
  <c r="H252" i="35"/>
  <c r="J252" i="35"/>
  <c r="F253" i="35"/>
  <c r="G253" i="35"/>
  <c r="H253" i="35"/>
  <c r="I253" i="35"/>
  <c r="J253" i="35"/>
  <c r="K253" i="35"/>
  <c r="F254" i="35"/>
  <c r="G254" i="35"/>
  <c r="H254" i="35"/>
  <c r="I254" i="35"/>
  <c r="J254" i="35"/>
  <c r="K254" i="35"/>
  <c r="F255" i="35"/>
  <c r="G255" i="35"/>
  <c r="H255" i="35"/>
  <c r="I255" i="35"/>
  <c r="J255" i="35"/>
  <c r="K255" i="35"/>
  <c r="F256" i="35"/>
  <c r="G256" i="35"/>
  <c r="H256" i="35"/>
  <c r="I256" i="35"/>
  <c r="J256" i="35"/>
  <c r="K256" i="35"/>
  <c r="F257" i="35"/>
  <c r="G257" i="35"/>
  <c r="I257" i="35"/>
  <c r="J257" i="35"/>
  <c r="K257" i="35"/>
  <c r="G259" i="35"/>
  <c r="J2" i="26"/>
  <c r="J3" i="35"/>
  <c r="A259" i="35"/>
  <c r="I253" i="32"/>
  <c r="C34" i="33"/>
  <c r="C35" i="33"/>
  <c r="H251" i="1"/>
  <c r="I251" i="32"/>
  <c r="I233" i="32"/>
  <c r="H212" i="1"/>
  <c r="H219" i="1"/>
  <c r="H226" i="1"/>
  <c r="H211" i="1"/>
  <c r="I211" i="32"/>
  <c r="I180" i="32"/>
  <c r="I164" i="32"/>
  <c r="I146" i="32"/>
  <c r="H3" i="1"/>
  <c r="H12" i="1"/>
  <c r="H17" i="1"/>
  <c r="H11" i="1"/>
  <c r="H23" i="1"/>
  <c r="H25" i="1"/>
  <c r="H27" i="1"/>
  <c r="H28" i="1"/>
  <c r="H29" i="1"/>
  <c r="H22" i="1"/>
  <c r="H36" i="1"/>
  <c r="H38" i="1"/>
  <c r="H32" i="1"/>
  <c r="H43" i="1"/>
  <c r="H44" i="1"/>
  <c r="H45" i="1"/>
  <c r="H46" i="1"/>
  <c r="H47" i="1"/>
  <c r="H41" i="1"/>
  <c r="H49" i="1"/>
  <c r="H48" i="1"/>
  <c r="H55" i="1"/>
  <c r="H56" i="1"/>
  <c r="H57" i="1"/>
  <c r="H54" i="1"/>
  <c r="H60" i="1"/>
  <c r="H59" i="1"/>
  <c r="H66" i="1"/>
  <c r="H64" i="1"/>
  <c r="H72" i="1"/>
  <c r="H69" i="1"/>
  <c r="I69" i="32"/>
  <c r="H87" i="1"/>
  <c r="H86" i="1"/>
  <c r="H91" i="1"/>
  <c r="H90" i="1"/>
  <c r="H95" i="1"/>
  <c r="H100" i="1"/>
  <c r="H99" i="1"/>
  <c r="H85" i="1"/>
  <c r="I85" i="32"/>
  <c r="H105" i="1"/>
  <c r="H111" i="1"/>
  <c r="H122" i="1"/>
  <c r="H103" i="1"/>
  <c r="I103" i="32"/>
  <c r="H133" i="1"/>
  <c r="I133" i="32"/>
  <c r="H134" i="1"/>
  <c r="H152" i="1"/>
  <c r="H170" i="1"/>
  <c r="H175" i="1"/>
  <c r="H245" i="1"/>
  <c r="A254" i="32"/>
  <c r="A252" i="32"/>
  <c r="G233" i="29"/>
  <c r="B250" i="29"/>
  <c r="C247" i="29"/>
  <c r="C248" i="29"/>
  <c r="C249" i="29"/>
  <c r="G103" i="28"/>
  <c r="G133" i="28"/>
  <c r="G146" i="28"/>
  <c r="G164" i="28"/>
  <c r="G180" i="28"/>
  <c r="G211" i="28"/>
  <c r="G233" i="28"/>
  <c r="B250" i="28"/>
  <c r="C247" i="28"/>
  <c r="C248" i="28"/>
  <c r="C249" i="28"/>
  <c r="B250" i="26"/>
  <c r="C247" i="26"/>
  <c r="C248" i="26"/>
  <c r="C249" i="26"/>
  <c r="C240" i="26"/>
  <c r="C241" i="26"/>
  <c r="C242" i="26"/>
  <c r="C243" i="26"/>
  <c r="C244" i="26"/>
  <c r="C236" i="26"/>
  <c r="C237" i="26"/>
  <c r="C228" i="26"/>
  <c r="C229" i="26"/>
  <c r="C230" i="26"/>
  <c r="C231" i="26"/>
  <c r="C232" i="26"/>
  <c r="C221" i="26"/>
  <c r="C222" i="26"/>
  <c r="C223" i="26"/>
  <c r="C224" i="26"/>
  <c r="C225" i="26"/>
  <c r="C214" i="26"/>
  <c r="C215" i="26"/>
  <c r="C216" i="26"/>
  <c r="C217" i="26"/>
  <c r="C218" i="26"/>
  <c r="C203" i="26"/>
  <c r="C204" i="26"/>
  <c r="C205" i="26"/>
  <c r="C206" i="26"/>
  <c r="C207" i="26"/>
  <c r="C208" i="26"/>
  <c r="C209" i="26"/>
  <c r="C210" i="26"/>
  <c r="C193" i="26"/>
  <c r="C194" i="26"/>
  <c r="C195" i="26"/>
  <c r="C196" i="26"/>
  <c r="C197" i="26"/>
  <c r="C198" i="26"/>
  <c r="C199" i="26"/>
  <c r="C200" i="26"/>
  <c r="C183" i="26"/>
  <c r="C184" i="26"/>
  <c r="C185" i="26"/>
  <c r="C186" i="26"/>
  <c r="C187" i="26"/>
  <c r="C188" i="26"/>
  <c r="C189" i="26"/>
  <c r="C190" i="26"/>
  <c r="D101" i="29"/>
  <c r="D102" i="29"/>
  <c r="D101" i="28"/>
  <c r="D102" i="28"/>
  <c r="D101" i="26"/>
  <c r="D102" i="26"/>
  <c r="D15" i="30"/>
  <c r="E15" i="30"/>
  <c r="C97" i="29"/>
  <c r="C98" i="29"/>
  <c r="C96" i="29"/>
  <c r="D51" i="29"/>
  <c r="D52" i="29"/>
  <c r="C97" i="28"/>
  <c r="C98" i="28"/>
  <c r="C96" i="28"/>
  <c r="D51" i="28"/>
  <c r="D52" i="28"/>
  <c r="C97" i="26"/>
  <c r="C98" i="26"/>
  <c r="C96" i="26"/>
  <c r="D51" i="26"/>
  <c r="D52" i="26"/>
  <c r="C67" i="29"/>
  <c r="C67" i="28"/>
  <c r="C67" i="26"/>
  <c r="C68" i="26"/>
  <c r="F253" i="29"/>
  <c r="G103" i="29"/>
  <c r="G133" i="29"/>
  <c r="G146" i="29"/>
  <c r="G164" i="29"/>
  <c r="G180" i="29"/>
  <c r="G211" i="29"/>
  <c r="C253" i="29"/>
  <c r="D252" i="29"/>
  <c r="D251" i="29"/>
  <c r="C246" i="29"/>
  <c r="B245" i="29"/>
  <c r="C244" i="29"/>
  <c r="C243" i="29"/>
  <c r="C242" i="29"/>
  <c r="C241" i="29"/>
  <c r="C240" i="29"/>
  <c r="C239" i="29"/>
  <c r="B238" i="29"/>
  <c r="C237" i="29"/>
  <c r="C236" i="29"/>
  <c r="C235" i="29"/>
  <c r="B234" i="29"/>
  <c r="A233" i="29"/>
  <c r="C232" i="29"/>
  <c r="C231" i="29"/>
  <c r="C230" i="29"/>
  <c r="C229" i="29"/>
  <c r="C228" i="29"/>
  <c r="C227" i="29"/>
  <c r="B226" i="29"/>
  <c r="C225" i="29"/>
  <c r="C224" i="29"/>
  <c r="C223" i="29"/>
  <c r="C222" i="29"/>
  <c r="C221" i="29"/>
  <c r="C220" i="29"/>
  <c r="B219" i="29"/>
  <c r="C218" i="29"/>
  <c r="C217" i="29"/>
  <c r="C216" i="29"/>
  <c r="C215" i="29"/>
  <c r="C214" i="29"/>
  <c r="C213" i="29"/>
  <c r="B212" i="29"/>
  <c r="A211" i="29"/>
  <c r="C210" i="29"/>
  <c r="C209" i="29"/>
  <c r="C208" i="29"/>
  <c r="C207" i="29"/>
  <c r="C206" i="29"/>
  <c r="C205" i="29"/>
  <c r="C204" i="29"/>
  <c r="C203" i="29"/>
  <c r="C202" i="29"/>
  <c r="B201" i="29"/>
  <c r="C200" i="29"/>
  <c r="C199" i="29"/>
  <c r="C198" i="29"/>
  <c r="C197" i="29"/>
  <c r="C196" i="29"/>
  <c r="C195" i="29"/>
  <c r="C194" i="29"/>
  <c r="C193" i="29"/>
  <c r="C192" i="29"/>
  <c r="B191" i="29"/>
  <c r="C190" i="29"/>
  <c r="C189" i="29"/>
  <c r="C188" i="29"/>
  <c r="C187" i="29"/>
  <c r="C186" i="29"/>
  <c r="C185" i="29"/>
  <c r="C184" i="29"/>
  <c r="C183" i="29"/>
  <c r="C182" i="29"/>
  <c r="B181" i="29"/>
  <c r="A180" i="29"/>
  <c r="C179" i="29"/>
  <c r="C178" i="29"/>
  <c r="C177" i="29"/>
  <c r="C176" i="29"/>
  <c r="B175" i="29"/>
  <c r="C174" i="29"/>
  <c r="C173" i="29"/>
  <c r="C172" i="29"/>
  <c r="C171" i="29"/>
  <c r="B170" i="29"/>
  <c r="C169" i="29"/>
  <c r="C168" i="29"/>
  <c r="C167" i="29"/>
  <c r="C166" i="29"/>
  <c r="B165" i="29"/>
  <c r="A164" i="29"/>
  <c r="B163" i="29"/>
  <c r="B162" i="29"/>
  <c r="C161" i="29"/>
  <c r="C160" i="29"/>
  <c r="C159" i="29"/>
  <c r="C158" i="29"/>
  <c r="C157" i="29"/>
  <c r="C156" i="29"/>
  <c r="C155" i="29"/>
  <c r="C154" i="29"/>
  <c r="C153" i="29"/>
  <c r="B152" i="29"/>
  <c r="C151" i="29"/>
  <c r="C150" i="29"/>
  <c r="C149" i="29"/>
  <c r="C148" i="29"/>
  <c r="B147" i="29"/>
  <c r="A146" i="29"/>
  <c r="B145" i="29"/>
  <c r="B144" i="29"/>
  <c r="C143" i="29"/>
  <c r="C142" i="29"/>
  <c r="C141" i="29"/>
  <c r="C140" i="29"/>
  <c r="C139" i="29"/>
  <c r="C138" i="29"/>
  <c r="C137" i="29"/>
  <c r="C136" i="29"/>
  <c r="C135" i="29"/>
  <c r="B134" i="29"/>
  <c r="A133" i="29"/>
  <c r="B132" i="29"/>
  <c r="C131" i="29"/>
  <c r="C130" i="29"/>
  <c r="D129" i="29"/>
  <c r="D128" i="29"/>
  <c r="D127" i="29"/>
  <c r="C126" i="29"/>
  <c r="C125" i="29"/>
  <c r="B124" i="29"/>
  <c r="B123" i="29"/>
  <c r="B122" i="29"/>
  <c r="C121" i="29"/>
  <c r="C120" i="29"/>
  <c r="C119" i="29"/>
  <c r="C118" i="29"/>
  <c r="C117" i="29"/>
  <c r="C116" i="29"/>
  <c r="C115" i="29"/>
  <c r="C114" i="29"/>
  <c r="C113" i="29"/>
  <c r="C112" i="29"/>
  <c r="B111" i="29"/>
  <c r="D110" i="29"/>
  <c r="C109" i="29"/>
  <c r="C108" i="29"/>
  <c r="C107" i="29"/>
  <c r="C106" i="29"/>
  <c r="B105" i="29"/>
  <c r="B104" i="29"/>
  <c r="A103" i="29"/>
  <c r="D100" i="29"/>
  <c r="B99" i="29"/>
  <c r="B95" i="29"/>
  <c r="D94" i="29"/>
  <c r="C93" i="29"/>
  <c r="D92" i="29"/>
  <c r="C91" i="29"/>
  <c r="B90" i="29"/>
  <c r="C89" i="29"/>
  <c r="C88" i="29"/>
  <c r="C87" i="29"/>
  <c r="B86" i="29"/>
  <c r="A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B72" i="29"/>
  <c r="B71" i="29"/>
  <c r="B70" i="29"/>
  <c r="A69" i="29"/>
  <c r="C68" i="29"/>
  <c r="C66" i="29"/>
  <c r="C65" i="29"/>
  <c r="B64" i="29"/>
  <c r="C63" i="29"/>
  <c r="C62" i="29"/>
  <c r="C61" i="29"/>
  <c r="C60" i="29"/>
  <c r="B59" i="29"/>
  <c r="C58" i="29"/>
  <c r="C57" i="29"/>
  <c r="C56" i="29"/>
  <c r="C55" i="29"/>
  <c r="B54" i="29"/>
  <c r="C53" i="29"/>
  <c r="D50" i="29"/>
  <c r="C49" i="29"/>
  <c r="B48" i="29"/>
  <c r="D47" i="29"/>
  <c r="D46" i="29"/>
  <c r="D45" i="29"/>
  <c r="D44" i="29"/>
  <c r="D43" i="29"/>
  <c r="C42" i="29"/>
  <c r="B41" i="29"/>
  <c r="D40" i="29"/>
  <c r="C39" i="29"/>
  <c r="D38" i="29"/>
  <c r="D37" i="29"/>
  <c r="D36" i="29"/>
  <c r="D35" i="29"/>
  <c r="D34" i="29"/>
  <c r="C33" i="29"/>
  <c r="B32" i="29"/>
  <c r="C31" i="29"/>
  <c r="C30" i="29"/>
  <c r="C29" i="29"/>
  <c r="C28" i="29"/>
  <c r="C27" i="29"/>
  <c r="C26" i="29"/>
  <c r="C25" i="29"/>
  <c r="C24" i="29"/>
  <c r="C23" i="29"/>
  <c r="B22" i="29"/>
  <c r="D21" i="29"/>
  <c r="D20" i="29"/>
  <c r="D19" i="29"/>
  <c r="D18" i="29"/>
  <c r="C17" i="29"/>
  <c r="D16" i="29"/>
  <c r="D15" i="29"/>
  <c r="D14" i="29"/>
  <c r="D13" i="29"/>
  <c r="C12" i="29"/>
  <c r="B11" i="29"/>
  <c r="D10" i="29"/>
  <c r="D9" i="29"/>
  <c r="D8" i="29"/>
  <c r="D7" i="29"/>
  <c r="C6" i="29"/>
  <c r="C5" i="29"/>
  <c r="C4" i="29"/>
  <c r="B3" i="29"/>
  <c r="A2" i="29"/>
  <c r="C253" i="28"/>
  <c r="D252" i="28"/>
  <c r="D251" i="28"/>
  <c r="C246" i="28"/>
  <c r="B245" i="28"/>
  <c r="C244" i="28"/>
  <c r="C243" i="28"/>
  <c r="C242" i="28"/>
  <c r="C241" i="28"/>
  <c r="C240" i="28"/>
  <c r="C239" i="28"/>
  <c r="B238" i="28"/>
  <c r="C237" i="28"/>
  <c r="C236" i="28"/>
  <c r="C235" i="28"/>
  <c r="B234" i="28"/>
  <c r="A233" i="28"/>
  <c r="C232" i="28"/>
  <c r="C231" i="28"/>
  <c r="C230" i="28"/>
  <c r="C229" i="28"/>
  <c r="C228" i="28"/>
  <c r="C227" i="28"/>
  <c r="B226" i="28"/>
  <c r="C225" i="28"/>
  <c r="C224" i="28"/>
  <c r="C223" i="28"/>
  <c r="C222" i="28"/>
  <c r="C221" i="28"/>
  <c r="C220" i="28"/>
  <c r="B219" i="28"/>
  <c r="C218" i="28"/>
  <c r="C217" i="28"/>
  <c r="C216" i="28"/>
  <c r="C215" i="28"/>
  <c r="C214" i="28"/>
  <c r="C213" i="28"/>
  <c r="B212" i="28"/>
  <c r="A211" i="28"/>
  <c r="C210" i="28"/>
  <c r="C209" i="28"/>
  <c r="C208" i="28"/>
  <c r="C207" i="28"/>
  <c r="C206" i="28"/>
  <c r="C205" i="28"/>
  <c r="C204" i="28"/>
  <c r="C203" i="28"/>
  <c r="C202" i="28"/>
  <c r="B201" i="28"/>
  <c r="C200" i="28"/>
  <c r="C199" i="28"/>
  <c r="C198" i="28"/>
  <c r="C197" i="28"/>
  <c r="C196" i="28"/>
  <c r="C195" i="28"/>
  <c r="C194" i="28"/>
  <c r="C193" i="28"/>
  <c r="C192" i="28"/>
  <c r="B191" i="28"/>
  <c r="C190" i="28"/>
  <c r="C189" i="28"/>
  <c r="C188" i="28"/>
  <c r="C187" i="28"/>
  <c r="C186" i="28"/>
  <c r="C185" i="28"/>
  <c r="C184" i="28"/>
  <c r="C183" i="28"/>
  <c r="C182" i="28"/>
  <c r="B181" i="28"/>
  <c r="A180" i="28"/>
  <c r="C179" i="28"/>
  <c r="C178" i="28"/>
  <c r="C177" i="28"/>
  <c r="C176" i="28"/>
  <c r="B175" i="28"/>
  <c r="C174" i="28"/>
  <c r="C173" i="28"/>
  <c r="C172" i="28"/>
  <c r="C171" i="28"/>
  <c r="B170" i="28"/>
  <c r="C169" i="28"/>
  <c r="C168" i="28"/>
  <c r="C167" i="28"/>
  <c r="C166" i="28"/>
  <c r="B165" i="28"/>
  <c r="A164" i="28"/>
  <c r="B163" i="28"/>
  <c r="B162" i="28"/>
  <c r="C161" i="28"/>
  <c r="C160" i="28"/>
  <c r="C159" i="28"/>
  <c r="C158" i="28"/>
  <c r="C157" i="28"/>
  <c r="C156" i="28"/>
  <c r="C155" i="28"/>
  <c r="C154" i="28"/>
  <c r="C153" i="28"/>
  <c r="B152" i="28"/>
  <c r="C151" i="28"/>
  <c r="C150" i="28"/>
  <c r="C149" i="28"/>
  <c r="C148" i="28"/>
  <c r="B147" i="28"/>
  <c r="A146" i="28"/>
  <c r="B145" i="28"/>
  <c r="B144" i="28"/>
  <c r="C143" i="28"/>
  <c r="C142" i="28"/>
  <c r="C141" i="28"/>
  <c r="C140" i="28"/>
  <c r="C139" i="28"/>
  <c r="C138" i="28"/>
  <c r="C137" i="28"/>
  <c r="C136" i="28"/>
  <c r="C135" i="28"/>
  <c r="B134" i="28"/>
  <c r="A133" i="28"/>
  <c r="B132" i="28"/>
  <c r="C131" i="28"/>
  <c r="C130" i="28"/>
  <c r="D129" i="28"/>
  <c r="D128" i="28"/>
  <c r="D127" i="28"/>
  <c r="C126" i="28"/>
  <c r="C125" i="28"/>
  <c r="B124" i="28"/>
  <c r="B123" i="28"/>
  <c r="B122" i="28"/>
  <c r="C121" i="28"/>
  <c r="C120" i="28"/>
  <c r="C119" i="28"/>
  <c r="C118" i="28"/>
  <c r="C117" i="28"/>
  <c r="C116" i="28"/>
  <c r="C115" i="28"/>
  <c r="C114" i="28"/>
  <c r="C113" i="28"/>
  <c r="C112" i="28"/>
  <c r="B111" i="28"/>
  <c r="D110" i="28"/>
  <c r="C109" i="28"/>
  <c r="C108" i="28"/>
  <c r="C107" i="28"/>
  <c r="C106" i="28"/>
  <c r="B105" i="28"/>
  <c r="B104" i="28"/>
  <c r="A103" i="28"/>
  <c r="D100" i="28"/>
  <c r="B99" i="28"/>
  <c r="B95" i="28"/>
  <c r="D94" i="28"/>
  <c r="C93" i="28"/>
  <c r="D92" i="28"/>
  <c r="C91" i="28"/>
  <c r="B90" i="28"/>
  <c r="C89" i="28"/>
  <c r="C88" i="28"/>
  <c r="C87" i="28"/>
  <c r="B86" i="28"/>
  <c r="A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B72" i="28"/>
  <c r="B71" i="28"/>
  <c r="B70" i="28"/>
  <c r="A69" i="28"/>
  <c r="C68" i="28"/>
  <c r="C66" i="28"/>
  <c r="C65" i="28"/>
  <c r="B64" i="28"/>
  <c r="C63" i="28"/>
  <c r="C62" i="28"/>
  <c r="C61" i="28"/>
  <c r="C60" i="28"/>
  <c r="B59" i="28"/>
  <c r="C58" i="28"/>
  <c r="C57" i="28"/>
  <c r="C56" i="28"/>
  <c r="C55" i="28"/>
  <c r="B54" i="28"/>
  <c r="C53" i="28"/>
  <c r="D50" i="28"/>
  <c r="C49" i="28"/>
  <c r="B48" i="28"/>
  <c r="D47" i="28"/>
  <c r="D46" i="28"/>
  <c r="D45" i="28"/>
  <c r="D44" i="28"/>
  <c r="D43" i="28"/>
  <c r="C42" i="28"/>
  <c r="B41" i="28"/>
  <c r="D40" i="28"/>
  <c r="C39" i="28"/>
  <c r="D38" i="28"/>
  <c r="D37" i="28"/>
  <c r="D36" i="28"/>
  <c r="D35" i="28"/>
  <c r="D34" i="28"/>
  <c r="C33" i="28"/>
  <c r="B32" i="28"/>
  <c r="C31" i="28"/>
  <c r="C30" i="28"/>
  <c r="C29" i="28"/>
  <c r="C28" i="28"/>
  <c r="C27" i="28"/>
  <c r="C26" i="28"/>
  <c r="C25" i="28"/>
  <c r="C24" i="28"/>
  <c r="C23" i="28"/>
  <c r="B22" i="28"/>
  <c r="D21" i="28"/>
  <c r="D20" i="28"/>
  <c r="D19" i="28"/>
  <c r="D18" i="28"/>
  <c r="C17" i="28"/>
  <c r="D16" i="28"/>
  <c r="D15" i="28"/>
  <c r="D14" i="28"/>
  <c r="D13" i="28"/>
  <c r="C12" i="28"/>
  <c r="B11" i="28"/>
  <c r="D10" i="28"/>
  <c r="D9" i="28"/>
  <c r="D8" i="28"/>
  <c r="D7" i="28"/>
  <c r="C6" i="28"/>
  <c r="C5" i="28"/>
  <c r="C4" i="28"/>
  <c r="B3" i="28"/>
  <c r="A2" i="28"/>
  <c r="B86" i="26"/>
  <c r="C87" i="26"/>
  <c r="B3" i="26"/>
  <c r="B11" i="26"/>
  <c r="D8" i="26"/>
  <c r="D9" i="26"/>
  <c r="D10" i="26"/>
  <c r="D13" i="26"/>
  <c r="D14" i="26"/>
  <c r="D15" i="26"/>
  <c r="D16" i="26"/>
  <c r="D18" i="26"/>
  <c r="D19" i="26"/>
  <c r="D20" i="26"/>
  <c r="D21" i="26"/>
  <c r="D34" i="26"/>
  <c r="D35" i="26"/>
  <c r="D36" i="26"/>
  <c r="D37" i="26"/>
  <c r="D38" i="26"/>
  <c r="D40" i="26"/>
  <c r="D43" i="26"/>
  <c r="D44" i="26"/>
  <c r="D45" i="26"/>
  <c r="D46" i="26"/>
  <c r="D47" i="26"/>
  <c r="D50" i="26"/>
  <c r="D92" i="26"/>
  <c r="D94" i="26"/>
  <c r="D100" i="26"/>
  <c r="D110" i="26"/>
  <c r="D127" i="26"/>
  <c r="D128" i="26"/>
  <c r="D129" i="26"/>
  <c r="D251" i="26"/>
  <c r="D252" i="26"/>
  <c r="D7" i="26"/>
  <c r="C5" i="26"/>
  <c r="C6" i="26"/>
  <c r="C12" i="26"/>
  <c r="C17" i="26"/>
  <c r="C23" i="26"/>
  <c r="C24" i="26"/>
  <c r="C25" i="26"/>
  <c r="C26" i="26"/>
  <c r="C27" i="26"/>
  <c r="C28" i="26"/>
  <c r="C29" i="26"/>
  <c r="C30" i="26"/>
  <c r="C31" i="26"/>
  <c r="C33" i="26"/>
  <c r="C39" i="26"/>
  <c r="C42" i="26"/>
  <c r="C49" i="26"/>
  <c r="C53" i="26"/>
  <c r="C55" i="26"/>
  <c r="C56" i="26"/>
  <c r="C57" i="26"/>
  <c r="C58" i="26"/>
  <c r="C60" i="26"/>
  <c r="C61" i="26"/>
  <c r="C62" i="26"/>
  <c r="C63" i="26"/>
  <c r="C65" i="26"/>
  <c r="C66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8" i="26"/>
  <c r="C89" i="26"/>
  <c r="C91" i="26"/>
  <c r="C93" i="26"/>
  <c r="C106" i="26"/>
  <c r="C107" i="26"/>
  <c r="C108" i="26"/>
  <c r="C109" i="26"/>
  <c r="C112" i="26"/>
  <c r="C113" i="26"/>
  <c r="C114" i="26"/>
  <c r="C115" i="26"/>
  <c r="C116" i="26"/>
  <c r="C117" i="26"/>
  <c r="C118" i="26"/>
  <c r="C119" i="26"/>
  <c r="C120" i="26"/>
  <c r="C121" i="26"/>
  <c r="C125" i="26"/>
  <c r="C126" i="26"/>
  <c r="C130" i="26"/>
  <c r="C131" i="26"/>
  <c r="C135" i="26"/>
  <c r="C136" i="26"/>
  <c r="C137" i="26"/>
  <c r="C138" i="26"/>
  <c r="C139" i="26"/>
  <c r="C140" i="26"/>
  <c r="C141" i="26"/>
  <c r="C142" i="26"/>
  <c r="C143" i="26"/>
  <c r="C148" i="26"/>
  <c r="C149" i="26"/>
  <c r="C150" i="26"/>
  <c r="C151" i="26"/>
  <c r="C153" i="26"/>
  <c r="C154" i="26"/>
  <c r="C155" i="26"/>
  <c r="C156" i="26"/>
  <c r="C157" i="26"/>
  <c r="C158" i="26"/>
  <c r="C159" i="26"/>
  <c r="C160" i="26"/>
  <c r="C161" i="26"/>
  <c r="C166" i="26"/>
  <c r="C167" i="26"/>
  <c r="C168" i="26"/>
  <c r="C169" i="26"/>
  <c r="C171" i="26"/>
  <c r="C172" i="26"/>
  <c r="C173" i="26"/>
  <c r="C174" i="26"/>
  <c r="C176" i="26"/>
  <c r="C177" i="26"/>
  <c r="C178" i="26"/>
  <c r="C179" i="26"/>
  <c r="C182" i="26"/>
  <c r="C192" i="26"/>
  <c r="C202" i="26"/>
  <c r="C213" i="26"/>
  <c r="C220" i="26"/>
  <c r="C227" i="26"/>
  <c r="C235" i="26"/>
  <c r="C239" i="26"/>
  <c r="C246" i="26"/>
  <c r="C253" i="26"/>
  <c r="C4" i="26"/>
  <c r="B122" i="26"/>
  <c r="B123" i="26"/>
  <c r="B124" i="26"/>
  <c r="B132" i="26"/>
  <c r="B134" i="26"/>
  <c r="B144" i="26"/>
  <c r="B145" i="26"/>
  <c r="B147" i="26"/>
  <c r="B152" i="26"/>
  <c r="B162" i="26"/>
  <c r="B163" i="26"/>
  <c r="B165" i="26"/>
  <c r="B170" i="26"/>
  <c r="B175" i="26"/>
  <c r="B181" i="26"/>
  <c r="B191" i="26"/>
  <c r="B201" i="26"/>
  <c r="B212" i="26"/>
  <c r="B219" i="26"/>
  <c r="B226" i="26"/>
  <c r="B234" i="26"/>
  <c r="B238" i="26"/>
  <c r="B245" i="26"/>
  <c r="B111" i="26"/>
  <c r="B104" i="26"/>
  <c r="B105" i="26"/>
  <c r="B90" i="26"/>
  <c r="B95" i="26"/>
  <c r="B99" i="26"/>
  <c r="B70" i="26"/>
  <c r="B71" i="26"/>
  <c r="B72" i="26"/>
  <c r="B32" i="26"/>
  <c r="B41" i="26"/>
  <c r="B48" i="26"/>
  <c r="B54" i="26"/>
  <c r="B59" i="26"/>
  <c r="B64" i="26"/>
  <c r="B22" i="26"/>
  <c r="A233" i="26"/>
  <c r="A164" i="26"/>
  <c r="A180" i="26"/>
  <c r="A211" i="26"/>
  <c r="A69" i="26"/>
  <c r="A85" i="26"/>
  <c r="A103" i="26"/>
  <c r="A133" i="26"/>
  <c r="A146" i="26"/>
  <c r="A2" i="26"/>
  <c r="B9" i="21"/>
  <c r="G258" i="35"/>
  <c r="K258" i="35"/>
  <c r="E251" i="32"/>
  <c r="E254" i="32"/>
  <c r="K251" i="29"/>
  <c r="G251" i="32"/>
  <c r="G254" i="32"/>
  <c r="K251" i="28"/>
  <c r="F251" i="32"/>
  <c r="F254" i="32"/>
  <c r="K130" i="35"/>
  <c r="K67" i="35"/>
  <c r="C38" i="33"/>
  <c r="H252" i="1"/>
  <c r="I252" i="32"/>
  <c r="K198" i="35"/>
  <c r="I191" i="26"/>
  <c r="I198" i="35"/>
  <c r="K226" i="35"/>
  <c r="I219" i="26"/>
  <c r="I226" i="35"/>
  <c r="K187" i="35"/>
  <c r="H91" i="35"/>
  <c r="K241" i="35"/>
  <c r="I234" i="26"/>
  <c r="I219" i="35"/>
  <c r="I211" i="26"/>
  <c r="I218" i="35"/>
  <c r="H2" i="1"/>
  <c r="H233" i="26"/>
  <c r="H240" i="35"/>
  <c r="H257" i="35"/>
  <c r="I103" i="29"/>
  <c r="I175" i="29"/>
  <c r="H122" i="29"/>
  <c r="H103" i="29"/>
  <c r="K153" i="35"/>
  <c r="I134" i="26"/>
  <c r="K141" i="35"/>
  <c r="I104" i="26"/>
  <c r="K111" i="35"/>
  <c r="K91" i="35"/>
  <c r="H54" i="26"/>
  <c r="H55" i="35"/>
  <c r="K55" i="35"/>
  <c r="K177" i="35"/>
  <c r="K154" i="35"/>
  <c r="I124" i="26"/>
  <c r="I131" i="35"/>
  <c r="K73" i="35"/>
  <c r="K4" i="35"/>
  <c r="G3" i="26"/>
  <c r="K72" i="35"/>
  <c r="H59" i="26"/>
  <c r="H60" i="35"/>
  <c r="K60" i="35"/>
  <c r="H22" i="28"/>
  <c r="K252" i="35"/>
  <c r="K171" i="35"/>
  <c r="I145" i="26"/>
  <c r="I152" i="35"/>
  <c r="K152" i="35"/>
  <c r="I105" i="26"/>
  <c r="I112" i="35"/>
  <c r="K100" i="35"/>
  <c r="H95" i="26"/>
  <c r="H100" i="35"/>
  <c r="H32" i="26"/>
  <c r="H33" i="35"/>
  <c r="K33" i="35"/>
  <c r="I70" i="35"/>
  <c r="K151" i="35"/>
  <c r="K110" i="35"/>
  <c r="K95" i="35"/>
  <c r="I48" i="26"/>
  <c r="I164" i="29"/>
  <c r="I133" i="29"/>
  <c r="I71" i="35"/>
  <c r="H85" i="28"/>
  <c r="H108" i="35"/>
  <c r="K42" i="35"/>
  <c r="I180" i="29"/>
  <c r="I133" i="28"/>
  <c r="I219" i="28"/>
  <c r="I211" i="28"/>
  <c r="I152" i="28"/>
  <c r="I146" i="28"/>
  <c r="L88" i="35"/>
  <c r="I226" i="29"/>
  <c r="I211" i="29"/>
  <c r="H85" i="29"/>
  <c r="I245" i="28"/>
  <c r="I233" i="28"/>
  <c r="I175" i="28"/>
  <c r="I164" i="28"/>
  <c r="I152" i="29"/>
  <c r="I146" i="29"/>
  <c r="K12" i="35"/>
  <c r="G253" i="29"/>
  <c r="J258" i="35"/>
  <c r="K90" i="35"/>
  <c r="I88" i="35"/>
  <c r="I181" i="28"/>
  <c r="I180" i="28"/>
  <c r="I2" i="26"/>
  <c r="I49" i="35"/>
  <c r="K172" i="35"/>
  <c r="I165" i="26"/>
  <c r="I75" i="35"/>
  <c r="K75" i="35"/>
  <c r="K66" i="35"/>
  <c r="K159" i="35"/>
  <c r="I159" i="35"/>
  <c r="I73" i="35"/>
  <c r="I111" i="35"/>
  <c r="K129" i="35"/>
  <c r="I181" i="26"/>
  <c r="K188" i="35"/>
  <c r="G4" i="35"/>
  <c r="G2" i="26"/>
  <c r="I153" i="35"/>
  <c r="I154" i="35"/>
  <c r="H64" i="29"/>
  <c r="H2" i="29"/>
  <c r="H90" i="35"/>
  <c r="I118" i="35"/>
  <c r="K118" i="35"/>
  <c r="I133" i="26"/>
  <c r="I140" i="35"/>
  <c r="I141" i="35"/>
  <c r="I2" i="32"/>
  <c r="H254" i="1"/>
  <c r="I254" i="32"/>
  <c r="I233" i="26"/>
  <c r="I240" i="35"/>
  <c r="I241" i="35"/>
  <c r="I110" i="35"/>
  <c r="I164" i="26"/>
  <c r="I171" i="35"/>
  <c r="I172" i="35"/>
  <c r="G253" i="1"/>
  <c r="M71" i="35"/>
  <c r="I188" i="35"/>
  <c r="I180" i="26"/>
  <c r="I187" i="35"/>
  <c r="H65" i="35"/>
  <c r="K65" i="35"/>
  <c r="H110" i="35"/>
  <c r="H129" i="35"/>
  <c r="I3" i="35"/>
  <c r="G262" i="35"/>
  <c r="G3" i="35"/>
  <c r="K23" i="35"/>
  <c r="H71" i="35"/>
  <c r="I72" i="35"/>
  <c r="L70" i="35"/>
  <c r="K253" i="29"/>
  <c r="G252" i="1"/>
  <c r="K252" i="29"/>
  <c r="G252" i="32"/>
  <c r="H23" i="35"/>
  <c r="E252" i="32"/>
  <c r="H70" i="35"/>
  <c r="H259" i="35"/>
  <c r="K259" i="35"/>
  <c r="M261" i="35"/>
  <c r="I252" i="29"/>
  <c r="J252" i="29"/>
  <c r="H252" i="29"/>
  <c r="K262" i="35"/>
  <c r="M264" i="35"/>
  <c r="H3" i="35"/>
  <c r="F252" i="32"/>
  <c r="H262" i="35"/>
  <c r="L260" i="35"/>
  <c r="J261" i="35"/>
  <c r="J253" i="29"/>
  <c r="J264" i="35"/>
  <c r="I259" i="35"/>
  <c r="I262" i="35"/>
  <c r="L263" i="35"/>
  <c r="H261" i="35"/>
  <c r="H253" i="29"/>
  <c r="I261" i="35"/>
  <c r="I253" i="29"/>
  <c r="I264" i="35"/>
  <c r="J259" i="35"/>
  <c r="J262" i="35"/>
  <c r="H264" i="35"/>
  <c r="K254" i="29"/>
  <c r="H260" i="35"/>
  <c r="J260" i="35"/>
  <c r="J263" i="35"/>
  <c r="I260" i="35"/>
  <c r="I263" i="35"/>
  <c r="H263" i="35"/>
</calcChain>
</file>

<file path=xl/sharedStrings.xml><?xml version="1.0" encoding="utf-8"?>
<sst xmlns="http://schemas.openxmlformats.org/spreadsheetml/2006/main" count="1560" uniqueCount="532">
  <si>
    <t>budget scenario 1
[k€]</t>
  </si>
  <si>
    <t>budget scenario 2
[k€]</t>
  </si>
  <si>
    <t>budget scenario 3
[k€]</t>
  </si>
  <si>
    <t>total cost in k€:</t>
  </si>
  <si>
    <t>Personnel</t>
  </si>
  <si>
    <t>13.6.15.1.1 Beam extraction system</t>
  </si>
  <si>
    <t>13.6.15.1.1.1 Monolith insert</t>
  </si>
  <si>
    <t>13.6.15.1.1.2 Monolith window</t>
  </si>
  <si>
    <t>13.6.15.1.2 Beam delivery system</t>
  </si>
  <si>
    <t>13.6.15.1.2.1.1 Optical elements</t>
  </si>
  <si>
    <t>13.6.15.1.2.1.2 Mechanical support</t>
  </si>
  <si>
    <t>13.6.15.1.2.2 Neutron guide system</t>
  </si>
  <si>
    <t>13.6.15.1.2.2.3 Guide support structure</t>
  </si>
  <si>
    <t>13.6.15.1.3 Chopper system</t>
  </si>
  <si>
    <t>13.6.15.1.4 Beam geometry conditioning</t>
  </si>
  <si>
    <t>13.6.15.1.5 Beam filtering system</t>
  </si>
  <si>
    <t>13.6.15.1.6 Beam validation</t>
  </si>
  <si>
    <t>13.6.15.1.6.1 Beam monitors</t>
  </si>
  <si>
    <t>13.6.15.1.8 Beam cut off</t>
  </si>
  <si>
    <t>13.6.15.1.8.2 Heavy shutter</t>
  </si>
  <si>
    <t>13.6.15.1.8.6 Beam stop</t>
  </si>
  <si>
    <t>13.6.15.1.9 Vacuum system</t>
  </si>
  <si>
    <t>13.6.15.1.9.3 Chopper vacuum system</t>
  </si>
  <si>
    <t>13.6.15.1.9.4 Flight tube vacuum system</t>
  </si>
  <si>
    <t>13.6.15.1.10 Shielding</t>
  </si>
  <si>
    <t>13.6.15.1.10.1 In-bunker shielding</t>
  </si>
  <si>
    <t>13.6.15.1.10.2 Beamline shielding</t>
  </si>
  <si>
    <t>13.6.15.2 Sample exposure system</t>
  </si>
  <si>
    <t>13.6.15.2.1 Sample positioning</t>
  </si>
  <si>
    <t>13.6.15.2.2 Ancillary mounting</t>
  </si>
  <si>
    <t>13.6.15.2.3 Sample environment equipment</t>
  </si>
  <si>
    <t>13.6.15.3 Scattering characterization system</t>
  </si>
  <si>
    <t>13.6.15.3.2 Neutron detection system</t>
  </si>
  <si>
    <t>13.6.15.3.2.1 Neutron detector</t>
  </si>
  <si>
    <t>13.6.15.3.2.4 Neutron detector support structure</t>
  </si>
  <si>
    <t>13.6.15.3.3 Vacuum system</t>
  </si>
  <si>
    <t>13.6.15.3.4 Collimation system</t>
  </si>
  <si>
    <t>13.6.15.5 Experimental cave</t>
  </si>
  <si>
    <t>13.6.15.5.1 Personal safety system</t>
  </si>
  <si>
    <t>13.6.15.5.2 Utilities distribution</t>
  </si>
  <si>
    <t>13.6.15.5.2.1 Power distribution</t>
  </si>
  <si>
    <t>13.6.15.5.2.2 Chilled water distribution</t>
  </si>
  <si>
    <t>13.6.15.5.2.3 Compressed air distribution</t>
  </si>
  <si>
    <t>13.6.15.5.2.4 Gas distribution</t>
  </si>
  <si>
    <t>13.6.15.5.2.4.1 ArCO2 detector gas</t>
  </si>
  <si>
    <t>13.6.15.5.3 Support infrastructure</t>
  </si>
  <si>
    <t>13.6.15.5.3.1 Power</t>
  </si>
  <si>
    <t>13.6.15.5.3.2 Network</t>
  </si>
  <si>
    <t>13.6.15.5.3.3 Lightning</t>
  </si>
  <si>
    <t>13.6.15.5.3.4 Ventilation</t>
  </si>
  <si>
    <t>13.6.15.5.3.5 Fire protection</t>
  </si>
  <si>
    <t>13.6.15.5.3.6 O2 montitoring</t>
  </si>
  <si>
    <t>13.6.15.5.3.7 H2O leakage monitoring</t>
  </si>
  <si>
    <t>13.6.15.5.3.9 Remote area video surveillance</t>
  </si>
  <si>
    <t>13.6.15.5.3.10 Local crane</t>
  </si>
  <si>
    <t>13.6.15.5.3.11 Public address system</t>
  </si>
  <si>
    <t>13.6.15.5.4 Shielding</t>
  </si>
  <si>
    <t>13.6.15.5.5 Cave structure</t>
  </si>
  <si>
    <t>13.6.15.5.6 Sample env. utilities supply</t>
  </si>
  <si>
    <t>13.6.15.5.6.1 Power board</t>
  </si>
  <si>
    <t>13.6.15.5.6.2 Supply gasses board</t>
  </si>
  <si>
    <t>13.6.15.5.6.3 Chilled water board</t>
  </si>
  <si>
    <t>13.6.15.5.6.4 Compressed air</t>
  </si>
  <si>
    <t>13.6.15.5.7 Sample env. Control box</t>
  </si>
  <si>
    <t>13.6.15.6 Control Hutch</t>
  </si>
  <si>
    <t>13.6.15.6.1 Support infrastructure</t>
  </si>
  <si>
    <t>13.6.15.6.3 Control terminal</t>
  </si>
  <si>
    <t>13.6.15.7 Sample preparation area</t>
  </si>
  <si>
    <t>13.6.15.7.1 Utilities distribution</t>
  </si>
  <si>
    <t>13.6.15.7.3 Cabin building structure</t>
  </si>
  <si>
    <t>13.6.15.7.4 Lab equipment and sample storage</t>
  </si>
  <si>
    <t>13.6.15.8 Utilities distribution (Infrastructure)</t>
  </si>
  <si>
    <t>13.6.15.8.2 Hall 2</t>
  </si>
  <si>
    <t>13.6.15.9 Support infrastructure</t>
  </si>
  <si>
    <t>13.6.15.10 Control racks</t>
  </si>
  <si>
    <t>13.6.15.10.2.1 DAQ rack</t>
  </si>
  <si>
    <t>13.6.15.10.2.2 DMSC rack</t>
  </si>
  <si>
    <t>13.6.15.10.2.3 Motion control rack</t>
  </si>
  <si>
    <t>13.6.15.10.2.4 Chopper control rack</t>
  </si>
  <si>
    <t>13.6.15.10.2.5 Vacuum control rack</t>
  </si>
  <si>
    <t>13.6.15.10.2.6 Personal safety system rack</t>
  </si>
  <si>
    <t>13.6.15.12 Integration control and monitoring</t>
  </si>
  <si>
    <t>13.6.15 T-REX</t>
  </si>
  <si>
    <t>13.6.15.1 Beam transport 
and conditioning system</t>
  </si>
  <si>
    <t>13.6.15.1.1.3 Neutron Guide</t>
  </si>
  <si>
    <t>13.6.15.1.1.1.1 Optical elements</t>
  </si>
  <si>
    <t>13.6.15.1.1.1.2 Alignment Mechanism for Optical Elements</t>
  </si>
  <si>
    <t>13.6.15.1.1.1.3 Vacuum tubes</t>
  </si>
  <si>
    <t>13.6.15.1.1.1.4 Cooling tubes</t>
  </si>
  <si>
    <t>13.6.15.1.2.1 Cold neutrons Extraction Bender</t>
  </si>
  <si>
    <t>13.6.15.1.2.1.3 Moving mechanism</t>
  </si>
  <si>
    <t>13.6.15.1.2.2.1 Optical elements</t>
  </si>
  <si>
    <t>13.6.15.1.2.2.4 Alignment system</t>
  </si>
  <si>
    <t>13.6.15.1.3.1 Band chopper 1 Assembly</t>
  </si>
  <si>
    <t>13.6.15.1.3.2 Band chopper 2 Assembly</t>
  </si>
  <si>
    <t>13.6.15.1.3.3 T0-chopper 1 Assembly</t>
  </si>
  <si>
    <t>13.6.15.1.3.4 T0-chopper 2 Assembly</t>
  </si>
  <si>
    <t xml:space="preserve">13.6.15.1.3.6 Pulse Shaping chopper Assembly </t>
  </si>
  <si>
    <t>13.6.15.1.3.7 Monochromating chopper Assembly</t>
  </si>
  <si>
    <t>13.6.15.1.4.1 guide collimation system</t>
  </si>
  <si>
    <t>13.6.15.1.4.1.4 motors or moving mechanism</t>
  </si>
  <si>
    <t>13.6.15.1.4.1.5 housing</t>
  </si>
  <si>
    <t>13.6.15.1.4.8 beam geometry conditioning support and alignment</t>
  </si>
  <si>
    <t>13.6.15.1.4.8.1 guide collimation system support and alignment</t>
  </si>
  <si>
    <t>13.6.15.1.5.1 neutron polarization system</t>
  </si>
  <si>
    <t>13.6.15.1.5.1.1 polarizing bender fo cold neutrons</t>
  </si>
  <si>
    <t>13.6.15.1.5.1.2 polarizing 3He cell for thermal neutrons</t>
  </si>
  <si>
    <t>13.6.15.1.5.1.3 Guide field system</t>
  </si>
  <si>
    <t>13.6.15.1.5.1.4 guide exchanger for 3He cell</t>
  </si>
  <si>
    <t>13.6.15.1.6.2 Flux measurements assembly</t>
  </si>
  <si>
    <t>13.6.15.1.9.5 Collimators vacuum system</t>
  </si>
  <si>
    <t>13.6.15.3.2.1 Neutron detector vessel</t>
  </si>
  <si>
    <t>13.6.15.3.2.3 Detector vessel vacuum system</t>
  </si>
  <si>
    <t>13.6.15.3.2.4 Sample chamber vacuum system</t>
  </si>
  <si>
    <t>13.6.15.3.2.3.1 vacuum tubes</t>
  </si>
  <si>
    <t>13.6.15.3.2.4.1 vacuum tubes</t>
  </si>
  <si>
    <t>13.6.15.1.8.1 Personal safety system (PSS)</t>
  </si>
  <si>
    <t>13.6.15.1.2.1.4 Alignment Mechanism</t>
  </si>
  <si>
    <t>13.6.15.1.3.8 FAN chopper Assembly</t>
  </si>
  <si>
    <t>13.6.15.1.3.9 Control System</t>
  </si>
  <si>
    <t>13.6.15.1.3.10 Support System</t>
  </si>
  <si>
    <t>13.6.15.3.5 MAGIC PASTIS</t>
  </si>
  <si>
    <t>13.6.15.1.5.1.5 3He</t>
  </si>
  <si>
    <t>contingency</t>
  </si>
  <si>
    <t>comments</t>
  </si>
  <si>
    <t>optics+saturation field</t>
  </si>
  <si>
    <t>13.6.15.1.9.1 Beam delivery vacuum system</t>
  </si>
  <si>
    <t>xtallogic (SNS MANTID and TOPAS)</t>
  </si>
  <si>
    <t>Vertical cryomagnet 7T</t>
  </si>
  <si>
    <t>Paris-Edinburgh cell</t>
  </si>
  <si>
    <t>dilution insert</t>
  </si>
  <si>
    <t>TOTAL</t>
  </si>
  <si>
    <t>SWISS NEUTRONICS (€)</t>
  </si>
  <si>
    <t>CHF / € exchange rate 0.92</t>
  </si>
  <si>
    <t>neutron guide</t>
  </si>
  <si>
    <t>casing+support</t>
  </si>
  <si>
    <t>installation</t>
  </si>
  <si>
    <t>13.6.15.1.2.2.2 Guide vacuum tubes</t>
  </si>
  <si>
    <t>included in Guide support structure</t>
  </si>
  <si>
    <r>
      <t>m=7 lamellar or m=4 Si 150</t>
    </r>
    <r>
      <rPr>
        <sz val="11"/>
        <rFont val="Calibri"/>
        <family val="2"/>
      </rPr>
      <t>µm from SWISS</t>
    </r>
  </si>
  <si>
    <t>Item</t>
  </si>
  <si>
    <t>ESS process, without cave</t>
  </si>
  <si>
    <t xml:space="preserve">ILL furnace </t>
  </si>
  <si>
    <t>CCR</t>
  </si>
  <si>
    <t>clamp cells</t>
  </si>
  <si>
    <t>6kV HV supply</t>
  </si>
  <si>
    <t>3He sorption stick</t>
  </si>
  <si>
    <t>gas cells</t>
  </si>
  <si>
    <t>Orange cryofurnace</t>
  </si>
  <si>
    <t>gas handling</t>
  </si>
  <si>
    <t>humidity chamber</t>
  </si>
  <si>
    <t>Phase 1</t>
  </si>
  <si>
    <t>Phase 2, detailed design</t>
  </si>
  <si>
    <t>Phase 3, Procurement and Construction</t>
  </si>
  <si>
    <t>Phase 4, Installation</t>
  </si>
  <si>
    <t>Phase 5, cold Commissioning</t>
  </si>
  <si>
    <t>Total</t>
  </si>
  <si>
    <t>2 pieces ESS-0063538</t>
  </si>
  <si>
    <t>ESS SAD group</t>
  </si>
  <si>
    <t>only instrument specific items in budget</t>
  </si>
  <si>
    <t>guess from our engineers</t>
  </si>
  <si>
    <t>13.6.15.6.2 Hutch building structure</t>
  </si>
  <si>
    <t>13.6.15.5.6.2.1 N2</t>
  </si>
  <si>
    <t>13.6.15.5.6.2.2 H2</t>
  </si>
  <si>
    <t>13.6.15.5.6.2.3 3He</t>
  </si>
  <si>
    <t>13.6.15.6.1.1 Power</t>
  </si>
  <si>
    <t>13.6.15.6.1.2 Network</t>
  </si>
  <si>
    <t>13.6.15.6.1.3 Lightning</t>
  </si>
  <si>
    <t>13.6.15.6.1.4 Ventilation</t>
  </si>
  <si>
    <t>13.6.15.6.1.5 Fire protection</t>
  </si>
  <si>
    <t>13.6.15.6.1.6 O2 montitoring</t>
  </si>
  <si>
    <t>13.6.15.6.1.7 H2O leakage monitoring</t>
  </si>
  <si>
    <t>13.6.15.6.1.9 Remote area video surveillance</t>
  </si>
  <si>
    <t>13.6.15.5.1.11 Public address system</t>
  </si>
  <si>
    <t>13.6.15.7.1.1 Power distribution</t>
  </si>
  <si>
    <t>13.6.15.7.1.2 Chilled water distribution</t>
  </si>
  <si>
    <t>13.6.15.7.1.3 Compressed air distribution</t>
  </si>
  <si>
    <t>13.6.15.7.1.4 Gas distribution</t>
  </si>
  <si>
    <t>13.6.15.7.2.1 Power</t>
  </si>
  <si>
    <t>13.6.15.7.2.2 Network</t>
  </si>
  <si>
    <t>13.6.15.7.2.3 Lightning</t>
  </si>
  <si>
    <t>13.6.15.7.2.4 Ventilation</t>
  </si>
  <si>
    <t>13.6.15.7.2.5 Fire protection</t>
  </si>
  <si>
    <t>13.6.15.7.2.6 O2 montitoring</t>
  </si>
  <si>
    <t>13.6.15.7.2.7 H2O leakage monitoring</t>
  </si>
  <si>
    <t>13.6.15.7.2.9 Remote area video surveillance</t>
  </si>
  <si>
    <t>13.6.15.7.2.11 Public address system</t>
  </si>
  <si>
    <t>13.6.15.8.1.1 Power distribution</t>
  </si>
  <si>
    <t>13.6.15.8.1.2 Chilled water distribution</t>
  </si>
  <si>
    <t>13.6.15.8.1.3 Compressed air distribution</t>
  </si>
  <si>
    <t>13.6.15.8.1.4 Gas distribution</t>
  </si>
  <si>
    <t>13.6.15.8.2 Guide Hall</t>
  </si>
  <si>
    <t>13.6.15.8.2.1 Power distribution</t>
  </si>
  <si>
    <t>13.6.15.8.2.2 Chilled water distribution</t>
  </si>
  <si>
    <t>13.6.15.8.2.3 Compressed air distribution</t>
  </si>
  <si>
    <t>13.6.15.8.2.4 Gas distribution</t>
  </si>
  <si>
    <t>13.6.15.8.3 Hall 3</t>
  </si>
  <si>
    <t>13.6.15.8.3.1 Power distribution</t>
  </si>
  <si>
    <t>13.6.15.8.3.2 Chilled water distribution</t>
  </si>
  <si>
    <t>13.6.15.8.3.3 Compressed air distribution</t>
  </si>
  <si>
    <t>13.6.15.8.3.4 Gas distribution</t>
  </si>
  <si>
    <t>13.6.15.9.1.1 Power</t>
  </si>
  <si>
    <t>13.6.15.9.1.2 Network</t>
  </si>
  <si>
    <t>13.6.15.9.1.3 Lightning</t>
  </si>
  <si>
    <t>13.6.15.9.1.4 Ventilation</t>
  </si>
  <si>
    <t>13.6.15.9.1.5 Fire protection</t>
  </si>
  <si>
    <t>13.6.15.9.1.6 O2 montitoring</t>
  </si>
  <si>
    <t>13.6.15.9.1.7 H2O leakage monitoring</t>
  </si>
  <si>
    <t>13.6.15.9.1.9 Remote area video surveillance</t>
  </si>
  <si>
    <t>13.6.15.9.1.11 Public address system</t>
  </si>
  <si>
    <t>13.6.15.9.2 Guide Hall</t>
  </si>
  <si>
    <t>13.6.15.9.2.1 Power</t>
  </si>
  <si>
    <t>13.6.15.9.2.2 Network</t>
  </si>
  <si>
    <t>13.6.15.9.2.3 Lightning</t>
  </si>
  <si>
    <t>13.6.15.9.2.4 Ventilation</t>
  </si>
  <si>
    <t>13.6.15.9.2.5 Fire protection</t>
  </si>
  <si>
    <t>13.6.15.9.2.6 O2 montitoring</t>
  </si>
  <si>
    <t>13.6.15.9.2.7 H2O leakage monitoring</t>
  </si>
  <si>
    <t>13.6.15.9.2.9 Remote area video surveillance</t>
  </si>
  <si>
    <t>13.6.15.9.2.11 Public address system</t>
  </si>
  <si>
    <t>13.6.15.9.3 Hall 3</t>
  </si>
  <si>
    <t>13.6.15.9.3.1 Power</t>
  </si>
  <si>
    <t>13.6.15.9.3.2 Network</t>
  </si>
  <si>
    <t>13.6.15.9.3.3 Lightning</t>
  </si>
  <si>
    <t>13.6.15.9.3.4 Ventilation</t>
  </si>
  <si>
    <t>13.6.15.9.3.5 Fire protection</t>
  </si>
  <si>
    <t>13.6.15.9.3.6 O2 montitoring</t>
  </si>
  <si>
    <t>13.6.15.9.3.7 H2O leakage monitoring</t>
  </si>
  <si>
    <t>13.6.15.9.3.9 Remote area video surveillance</t>
  </si>
  <si>
    <t>13.6.15.9.3.11 Public address system</t>
  </si>
  <si>
    <t>13.6.15.9.1Hall 2</t>
  </si>
  <si>
    <t>13.6.15.10.1 Hall 2</t>
  </si>
  <si>
    <t>13.6.15.10.2 Guide Hall</t>
  </si>
  <si>
    <t>13.6.15.10.3 Hall 3</t>
  </si>
  <si>
    <t>13.6.15.10.3.1 DAQ rack</t>
  </si>
  <si>
    <t>13.6.15.10.3.2 DMSC rack</t>
  </si>
  <si>
    <t>13.6.15.10.3.3 Motion control rack</t>
  </si>
  <si>
    <t>13.6.15.10.3.4 Chopper control rack</t>
  </si>
  <si>
    <t>13.6.15.10.3.5 Vacuum control rack</t>
  </si>
  <si>
    <t>13.6.15.10.3.6 Personal safety system rack</t>
  </si>
  <si>
    <t>13.6.15.11.1.1 Generic Motion Control Integration</t>
  </si>
  <si>
    <t>13.6.15.11.1.3 Vacuum Control Integration</t>
  </si>
  <si>
    <t>13.6.15.11.1.6 EPICS Integration</t>
  </si>
  <si>
    <t>13.6.15.11.2.1 Interlock System</t>
  </si>
  <si>
    <t>13.6.15.11.2.2 Radiation Detection</t>
  </si>
  <si>
    <t>13.6.15.11.2.3 Shutter Interface</t>
  </si>
  <si>
    <t>13.6.15.11.2.4 H2O Detection System</t>
  </si>
  <si>
    <t>13.6.15.11.2.5 O2 Monitoring</t>
  </si>
  <si>
    <t>13.6.15.11.2.6 H2 Detection System</t>
  </si>
  <si>
    <t>13.6.15.11.3.1 Data Systems and Technology</t>
  </si>
  <si>
    <t>13.6.15.11.3.2 Data Management</t>
  </si>
  <si>
    <t>13.6.15.11.3.3 Instrument Data</t>
  </si>
  <si>
    <t>13.6.15.11.3.4 Data Analysis and Modelling</t>
  </si>
  <si>
    <t>13.6.15.11.1 Instrument control integration (ICS)</t>
  </si>
  <si>
    <t>13.6.15.11.2 Personal safety system integration</t>
  </si>
  <si>
    <t>13.6.15.11.3 DMSC integration</t>
  </si>
  <si>
    <t>13.6.15.3.5.1 PASTIS structure</t>
  </si>
  <si>
    <t>13.6.15.3.5.2 3He recovery</t>
  </si>
  <si>
    <t>13.6.15.7.2 Support infrastructure</t>
  </si>
  <si>
    <t>13.6.15.1.10.4 Neutron guide shielding outside bunker</t>
  </si>
  <si>
    <t>13.6.15.1.10.3 Neutron guide shielding inside bunker</t>
  </si>
  <si>
    <t xml:space="preserve">13.6.15.1.4.1.3 Slit system </t>
  </si>
  <si>
    <t>13.6.15.1.4.1.1 Collimator 1 (0.75 deg)</t>
  </si>
  <si>
    <t>13.6.15.1.4.1.2 Collimator 2 (0.5 deg)</t>
  </si>
  <si>
    <t>13.6.15.1.6.1.1 Monitor BW</t>
  </si>
  <si>
    <t>13.6.15.1.6.1.2 Monitor P</t>
  </si>
  <si>
    <t>13.6.15.1.6.1.3 Monitor M</t>
  </si>
  <si>
    <t>13.6.15.3.3.4.1 Radial collimator</t>
  </si>
  <si>
    <t>13.6.15.3.3.4.3 Motion</t>
  </si>
  <si>
    <t>13.6.15.3.3.4.2 Structural Frame</t>
  </si>
  <si>
    <t>from Margarita Russina, NEAT upgrade</t>
  </si>
  <si>
    <t>ESS cost estimate Assembly + CHiM</t>
  </si>
  <si>
    <t>Upscaled  from Prototype incl. drives</t>
  </si>
  <si>
    <t>ESS cost estimate racks and drives</t>
  </si>
  <si>
    <t>ESS cost estimate</t>
  </si>
  <si>
    <t>13.6.15.3.5.3 supply for coils</t>
  </si>
  <si>
    <t>includes electronics</t>
  </si>
  <si>
    <t>Off-The-Shelf</t>
  </si>
  <si>
    <t>PASTIS Rectangular coil 1/2</t>
  </si>
  <si>
    <t>PASTIS Rectangular coil 3/4</t>
  </si>
  <si>
    <t xml:space="preserve">Guide Pol. Coil </t>
  </si>
  <si>
    <t>Guide Pol. Ring coil</t>
  </si>
  <si>
    <t>description</t>
  </si>
  <si>
    <t>power supply</t>
  </si>
  <si>
    <t>electronics</t>
  </si>
  <si>
    <t>PASTIS μ-metal plate</t>
  </si>
  <si>
    <t>PASTIS Helmholtz - coil 1</t>
  </si>
  <si>
    <t>PASTIS Helmholtz - coil 2</t>
  </si>
  <si>
    <t>PASTIS Solenoid coil 1-4</t>
  </si>
  <si>
    <t>PASTIS Solenoid coil 5-8</t>
  </si>
  <si>
    <t>TOSHIBA</t>
  </si>
  <si>
    <t>included in chopper PBS</t>
  </si>
  <si>
    <t>included in PSS PBS</t>
  </si>
  <si>
    <t>ESS-0063538</t>
  </si>
  <si>
    <t>13.6.15.11.4 Motion Control</t>
  </si>
  <si>
    <t>including construction and assembly</t>
  </si>
  <si>
    <t>ESS-0063539</t>
  </si>
  <si>
    <t xml:space="preserve">ADC slits for PELICAN / slits for TOPAS </t>
  </si>
  <si>
    <t>after discussion with Ken Andersen</t>
  </si>
  <si>
    <t>copper / price of material from Germany</t>
  </si>
  <si>
    <t>B4C / price information from S-DH</t>
  </si>
  <si>
    <t>no information available</t>
  </si>
  <si>
    <t>does not include integration labor</t>
  </si>
  <si>
    <t>ESS-0063540</t>
  </si>
  <si>
    <t>ESS-0063541</t>
  </si>
  <si>
    <t>ESS-0063542</t>
  </si>
  <si>
    <t>calculation includes labor</t>
  </si>
  <si>
    <t>ESS Detectors Group for MG</t>
  </si>
  <si>
    <t>calculation based on TOPAS vessel</t>
  </si>
  <si>
    <t>ESS PSG estimate</t>
  </si>
  <si>
    <t>included in 13.6.15.5.2.1 Power distribution</t>
  </si>
  <si>
    <t>based on budgetary information</t>
  </si>
  <si>
    <t>calculation base on ESS-process</t>
  </si>
  <si>
    <t>calculation based on experience with TOPAS</t>
  </si>
  <si>
    <t>included in 13.6.15.5.6.1 Power board</t>
  </si>
  <si>
    <t>from LLB / DREAM project</t>
  </si>
  <si>
    <t>from DREAM project</t>
  </si>
  <si>
    <t>guess from our engineers from DREAM project</t>
  </si>
  <si>
    <t>included in hutch building structure</t>
  </si>
  <si>
    <t>see attached document</t>
  </si>
  <si>
    <t>included in Personnel Cost Table</t>
  </si>
  <si>
    <t>see Table of Motion</t>
  </si>
  <si>
    <t>see Personnel Cost Table</t>
  </si>
  <si>
    <t>included in 13.6.15.1.2.2.1 Optical elements</t>
  </si>
  <si>
    <t>included in 13.6.15.1.1.2.1 Optical Elements</t>
  </si>
  <si>
    <t>budgetary information from SWISS NEUTRONICS</t>
  </si>
  <si>
    <t>JJ X-Ray A/S</t>
  </si>
  <si>
    <t>included in Table of Motion</t>
  </si>
  <si>
    <t>calculation based on experience with BRISP</t>
  </si>
  <si>
    <t>included in 13.6.15.1.4.1 guide collimation system</t>
  </si>
  <si>
    <t>included in 13.6.15.5.1 Personal safety system</t>
  </si>
  <si>
    <t>guess NSS Lead Engineer</t>
  </si>
  <si>
    <t xml:space="preserve">13.6.15.1.8.5 Light shutter modification </t>
  </si>
  <si>
    <t>guess NSS Lead Engineer / includes insert modification</t>
  </si>
  <si>
    <t>included in PSS PBS element</t>
  </si>
  <si>
    <t>included in 13.6.15.5.3 Support infrastructure</t>
  </si>
  <si>
    <t>included in 13.6.15.5.2 Utilities distribution</t>
  </si>
  <si>
    <t>guess NSS Lead Engineer for the overall distribution including cooling system</t>
  </si>
  <si>
    <t>labor</t>
  </si>
  <si>
    <t>proposal</t>
  </si>
  <si>
    <t>full scope</t>
  </si>
  <si>
    <t>competitive</t>
  </si>
  <si>
    <t>within cost category C</t>
  </si>
  <si>
    <t>m=7 lamellar or m=4 Si 150µm from SWISS</t>
  </si>
  <si>
    <t>Subitem</t>
  </si>
  <si>
    <r>
      <t>Cost [k</t>
    </r>
    <r>
      <rPr>
        <b/>
        <sz val="11"/>
        <color theme="1"/>
        <rFont val="Calibri"/>
        <family val="2"/>
      </rPr>
      <t>€]</t>
    </r>
  </si>
  <si>
    <t>Shutters</t>
  </si>
  <si>
    <t>heavy shutter</t>
  </si>
  <si>
    <t>Instrument shutter</t>
  </si>
  <si>
    <t>IPPS</t>
  </si>
  <si>
    <t>Neutron guide system</t>
  </si>
  <si>
    <t>Neutron guide</t>
  </si>
  <si>
    <t>Bi-spectral extraction bender</t>
  </si>
  <si>
    <t>vacuum housing</t>
  </si>
  <si>
    <t>vacuum system</t>
  </si>
  <si>
    <t>shielding</t>
  </si>
  <si>
    <t>Choppers</t>
  </si>
  <si>
    <t>Bandwidth pair</t>
  </si>
  <si>
    <t>T0</t>
  </si>
  <si>
    <t>P pair</t>
  </si>
  <si>
    <t>M pair</t>
  </si>
  <si>
    <t xml:space="preserve">Fan </t>
  </si>
  <si>
    <t>Additional optical components</t>
  </si>
  <si>
    <t>slit system</t>
  </si>
  <si>
    <t>monitors</t>
  </si>
  <si>
    <t>Polarization and Analysis</t>
  </si>
  <si>
    <t>SEOP polarizer</t>
  </si>
  <si>
    <t>Magic PASTIS</t>
  </si>
  <si>
    <t>guide changer</t>
  </si>
  <si>
    <t>SM polarizing bender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</si>
  <si>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</si>
  <si>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 recovery</t>
    </r>
  </si>
  <si>
    <t>guide fields</t>
  </si>
  <si>
    <t>Sample Environment</t>
  </si>
  <si>
    <t>only standard sample environment assumed</t>
  </si>
  <si>
    <t>Instrument cabin</t>
  </si>
  <si>
    <t>Cabling</t>
  </si>
  <si>
    <t>Secondary Spectrometer</t>
  </si>
  <si>
    <r>
      <t xml:space="preserve">Multigrid </t>
    </r>
    <r>
      <rPr>
        <vertAlign val="super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>B detectors including electronics, mechanics</t>
    </r>
  </si>
  <si>
    <t>Vessel</t>
  </si>
  <si>
    <t>Vacuum system</t>
  </si>
  <si>
    <t>Consumables</t>
  </si>
  <si>
    <t>TOTAL HARDWARE</t>
  </si>
  <si>
    <t>20% contingency</t>
  </si>
  <si>
    <t>Human resources</t>
  </si>
  <si>
    <t xml:space="preserve">GRAND TOTAL </t>
  </si>
  <si>
    <t>x</t>
  </si>
  <si>
    <t>consumables</t>
  </si>
  <si>
    <t>proposal [k€]</t>
  </si>
  <si>
    <t>included in 13.6.15.8 Utilities distribution (Infrastructure)</t>
  </si>
  <si>
    <t>included in 13.6.15.9 Support Infrastructure</t>
  </si>
  <si>
    <t>config</t>
  </si>
  <si>
    <t>base</t>
  </si>
  <si>
    <t>comp</t>
  </si>
  <si>
    <t>full</t>
  </si>
  <si>
    <t>total cost in k€</t>
  </si>
  <si>
    <t>phase 3</t>
  </si>
  <si>
    <t>phase 4</t>
  </si>
  <si>
    <t>phase 5</t>
  </si>
  <si>
    <t>phase 2</t>
  </si>
  <si>
    <t>phase 1</t>
  </si>
  <si>
    <t>Preliminary Design</t>
  </si>
  <si>
    <t>Detailed Design</t>
  </si>
  <si>
    <t>Procurement Construction</t>
  </si>
  <si>
    <t>Installation</t>
  </si>
  <si>
    <t>Cold Commissioning</t>
  </si>
  <si>
    <t>calculation based on ESS-process</t>
  </si>
  <si>
    <t>ESS cost estimate for 4/6/7 chopper assemblies</t>
  </si>
  <si>
    <t>ESS cost estimate racks (3/3+1) and drives (6/7/8)</t>
  </si>
  <si>
    <t>Components</t>
  </si>
  <si>
    <t>Cost</t>
  </si>
  <si>
    <t>Water jet cutting plates</t>
  </si>
  <si>
    <t>Rolling the outer plates</t>
  </si>
  <si>
    <t>Welding of the chamber</t>
  </si>
  <si>
    <t>Pickling the chamber</t>
  </si>
  <si>
    <t>Assembly</t>
  </si>
  <si>
    <t>Sample chamber</t>
  </si>
  <si>
    <t>Semi-finished products</t>
  </si>
  <si>
    <t>Purchases</t>
  </si>
  <si>
    <t>Vacuum chamber</t>
  </si>
  <si>
    <t>Semi-finished stainless steel sheets</t>
  </si>
  <si>
    <t>pieces</t>
  </si>
  <si>
    <t>Production</t>
  </si>
  <si>
    <t>Leakage test</t>
  </si>
  <si>
    <t>calculation based on TOPAS construction</t>
  </si>
  <si>
    <t>Load lock system</t>
  </si>
  <si>
    <t>Transports</t>
  </si>
  <si>
    <t>Mechanical Manufacture</t>
  </si>
  <si>
    <t xml:space="preserve">Cd shielding </t>
  </si>
  <si>
    <t>Al structural frames for shielding + assembly</t>
  </si>
  <si>
    <t>platform</t>
  </si>
  <si>
    <t>Static calculations</t>
  </si>
  <si>
    <t>Semi-finished materials</t>
  </si>
  <si>
    <t>FEM calculations</t>
  </si>
  <si>
    <t>AlZnMgCu0.5 T651 frame</t>
  </si>
  <si>
    <t>Metallic Boron sheets</t>
  </si>
  <si>
    <t>after discussion with Ken Andersen includes beam dump</t>
  </si>
  <si>
    <t>Eurocollimators</t>
  </si>
  <si>
    <t>included in 13.6.15.5.6 Sample env. utilities supply</t>
  </si>
  <si>
    <t>2 panels ESS-0063538</t>
  </si>
  <si>
    <t>calculation based on construction in-house</t>
  </si>
  <si>
    <t>budgetary information from Vetter cranes GmbH</t>
  </si>
  <si>
    <t>ESS PSG estimate including integration</t>
  </si>
  <si>
    <t>ESS SAD group including integration</t>
  </si>
  <si>
    <t>Contingency</t>
  </si>
  <si>
    <t>Manufacturing including materials</t>
  </si>
  <si>
    <t>Assembly including fixing</t>
  </si>
  <si>
    <t>priority level base on science case</t>
  </si>
  <si>
    <t xml:space="preserve"> present in budget category</t>
  </si>
  <si>
    <r>
      <t>hardware cost (k</t>
    </r>
    <r>
      <rPr>
        <sz val="12"/>
        <color theme="1"/>
        <rFont val="Calibri"/>
        <family val="2"/>
      </rPr>
      <t>€</t>
    </r>
    <r>
      <rPr>
        <sz val="12"/>
        <color theme="1"/>
        <rFont val="Cambria"/>
        <family val="1"/>
      </rPr>
      <t>)</t>
    </r>
  </si>
  <si>
    <t>integration cost (k€)</t>
  </si>
  <si>
    <t>integration labour (FTE months)</t>
  </si>
  <si>
    <t>SHALL</t>
  </si>
  <si>
    <t>SHOULD</t>
  </si>
  <si>
    <t>NICE TO HAVE</t>
  </si>
  <si>
    <t>cost category</t>
  </si>
  <si>
    <t>upgrade</t>
  </si>
  <si>
    <t>ESS pool</t>
  </si>
  <si>
    <t>recommended by STAP</t>
  </si>
  <si>
    <t>IR furnace</t>
  </si>
  <si>
    <t>ES levitator</t>
  </si>
  <si>
    <t>pump&amp;probe set-up</t>
  </si>
  <si>
    <t>Item Cost (k€)</t>
  </si>
  <si>
    <t>Units</t>
  </si>
  <si>
    <t>Total Cost (k€)</t>
  </si>
  <si>
    <t>Vendor</t>
  </si>
  <si>
    <t xml:space="preserve">Workstation </t>
  </si>
  <si>
    <t>Vidmar</t>
  </si>
  <si>
    <t xml:space="preserve">Helium Storage Box </t>
  </si>
  <si>
    <t>Grainger</t>
  </si>
  <si>
    <t>Connection to fume hood</t>
  </si>
  <si>
    <t xml:space="preserve">Storage Cabinet </t>
  </si>
  <si>
    <t xml:space="preserve">High Precision Balances </t>
  </si>
  <si>
    <t>Fisher Scientific</t>
  </si>
  <si>
    <t>k€</t>
  </si>
  <si>
    <t>IKON</t>
  </si>
  <si>
    <t>n. of trips</t>
  </si>
  <si>
    <t>persons</t>
  </si>
  <si>
    <t>nights</t>
  </si>
  <si>
    <t>stay/night</t>
  </si>
  <si>
    <t>transfer</t>
  </si>
  <si>
    <t>daily allowance</t>
  </si>
  <si>
    <t>total / y</t>
  </si>
  <si>
    <t>n. of years</t>
  </si>
  <si>
    <t>Phase 2</t>
  </si>
  <si>
    <t>Phase 3</t>
  </si>
  <si>
    <t>Phase 4</t>
  </si>
  <si>
    <t>Phase 5</t>
  </si>
  <si>
    <t>COST</t>
  </si>
  <si>
    <t>ESS CATEGORY</t>
  </si>
  <si>
    <t>h</t>
  </si>
  <si>
    <t>Year</t>
  </si>
  <si>
    <t>Month</t>
  </si>
  <si>
    <t>mansion</t>
  </si>
  <si>
    <t>A</t>
  </si>
  <si>
    <t>admin/installation</t>
  </si>
  <si>
    <t>months load</t>
  </si>
  <si>
    <t>B</t>
  </si>
  <si>
    <t>technician</t>
  </si>
  <si>
    <t>% load</t>
  </si>
  <si>
    <t>C</t>
  </si>
  <si>
    <t>scientist/engineer</t>
  </si>
  <si>
    <t>D</t>
  </si>
  <si>
    <t>senior/group leaders</t>
  </si>
  <si>
    <t>share</t>
  </si>
  <si>
    <t>cat</t>
  </si>
  <si>
    <t>load [%]</t>
  </si>
  <si>
    <t>period [months]</t>
  </si>
  <si>
    <t>years equivalent to CAT C</t>
  </si>
  <si>
    <t>Lead Scientist</t>
  </si>
  <si>
    <t>Scientific personnel</t>
  </si>
  <si>
    <t>Lead Engineer</t>
  </si>
  <si>
    <t>Engineering personnel</t>
  </si>
  <si>
    <t>JCNS Advisor Scientist</t>
  </si>
  <si>
    <t>Technicians/Admin</t>
  </si>
  <si>
    <t>JCNS Designer</t>
  </si>
  <si>
    <t>ESS</t>
  </si>
  <si>
    <t>JCNS MCA</t>
  </si>
  <si>
    <t>TOTAL (FTEy)</t>
  </si>
  <si>
    <t>CNR Advisor Scientist</t>
  </si>
  <si>
    <t>CNR Scientist</t>
  </si>
  <si>
    <t>CNR Engineer</t>
  </si>
  <si>
    <t>CNR Technician/Designer</t>
  </si>
  <si>
    <t>CNR Admin</t>
  </si>
  <si>
    <t>ESS Installation</t>
  </si>
  <si>
    <t>ESS procurement (*)</t>
  </si>
  <si>
    <t>(*) includes: optics in the insert, NBEX, support for procurement of guide, hardware of cooling system, instrument specific SEE, ..</t>
  </si>
  <si>
    <t>Travel</t>
  </si>
  <si>
    <t>FZJ share</t>
  </si>
  <si>
    <t>CNR share</t>
  </si>
  <si>
    <t>phase 2-3-4-5</t>
  </si>
  <si>
    <t>regular visit to ESS every 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</si>
</sst>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.##0.00\ &quot;€&quot;_-;\-* #.##0.00\ &quot;€&quot;_-;_-* &quot;-&quot;??\ &quot;€&quot;_-;_-@_-"/>
    <numFmt numFmtId="165" formatCode="#,##0.00\ &quot;€&quot;"/>
    <numFmt numFmtId="166" formatCode="#,##0_ ;[Red]\-#,##0\ "/>
    <numFmt numFmtId="167" formatCode="0.0"/>
    <numFmt numFmtId="168" formatCode="#,##0.00_ ;\-#,##0.00\ "/>
    <numFmt numFmtId="169" formatCode="&quot;€&quot;\ #"/>
    <numFmt numFmtId="170" formatCode="&quot;€&quot;\ #.##0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2"/>
      <name val="Cambria"/>
      <family val="1"/>
      <scheme val="maj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6100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color theme="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Calibri"/>
      <family val="2"/>
    </font>
    <font>
      <sz val="11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83DA58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8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164" fontId="1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307">
    <xf numFmtId="0" fontId="0" fillId="0" borderId="0" xfId="0"/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1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10" borderId="3" xfId="0" applyFont="1" applyFill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/>
      <protection locked="0"/>
    </xf>
    <xf numFmtId="0" fontId="2" fillId="10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1" fontId="2" fillId="10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1" fillId="10" borderId="0" xfId="3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7" fillId="0" borderId="1" xfId="0" applyFont="1" applyBorder="1"/>
    <xf numFmtId="0" fontId="2" fillId="10" borderId="2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9" fillId="10" borderId="1" xfId="0" applyFont="1" applyFill="1" applyBorder="1" applyAlignment="1" applyProtection="1">
      <alignment horizontal="right" vertical="center"/>
      <protection locked="0"/>
    </xf>
    <xf numFmtId="0" fontId="10" fillId="14" borderId="1" xfId="3" applyFont="1" applyFill="1" applyBorder="1" applyAlignment="1" applyProtection="1">
      <alignment horizontal="center" vertical="center"/>
      <protection locked="0"/>
    </xf>
    <xf numFmtId="0" fontId="9" fillId="14" borderId="1" xfId="3" applyFont="1" applyFill="1" applyBorder="1" applyAlignment="1" applyProtection="1">
      <alignment horizontal="left" vertical="center"/>
      <protection locked="0"/>
    </xf>
    <xf numFmtId="0" fontId="9" fillId="14" borderId="1" xfId="2" applyFont="1" applyFill="1" applyBorder="1" applyAlignment="1" applyProtection="1">
      <alignment horizontal="left" vertical="center"/>
      <protection locked="0"/>
    </xf>
    <xf numFmtId="0" fontId="9" fillId="14" borderId="1" xfId="4" applyFont="1" applyFill="1" applyBorder="1" applyAlignment="1" applyProtection="1">
      <alignment horizontal="left" vertical="center"/>
      <protection locked="0"/>
    </xf>
    <xf numFmtId="0" fontId="9" fillId="14" borderId="1" xfId="1" applyFont="1" applyFill="1" applyBorder="1" applyAlignment="1" applyProtection="1">
      <alignment horizontal="left" vertical="center"/>
      <protection locked="0"/>
    </xf>
    <xf numFmtId="0" fontId="24" fillId="10" borderId="1" xfId="0" applyFont="1" applyFill="1" applyBorder="1" applyAlignment="1" applyProtection="1">
      <alignment horizontal="left" vertical="center"/>
      <protection locked="0"/>
    </xf>
    <xf numFmtId="0" fontId="14" fillId="10" borderId="1" xfId="0" applyFont="1" applyFill="1" applyBorder="1" applyAlignment="1" applyProtection="1">
      <alignment horizontal="left" vertical="center"/>
      <protection locked="0"/>
    </xf>
    <xf numFmtId="0" fontId="14" fillId="10" borderId="2" xfId="0" applyFont="1" applyFill="1" applyBorder="1" applyAlignment="1" applyProtection="1">
      <alignment horizontal="left" vertical="center"/>
      <protection locked="0"/>
    </xf>
    <xf numFmtId="0" fontId="14" fillId="10" borderId="3" xfId="0" applyFont="1" applyFill="1" applyBorder="1" applyAlignment="1" applyProtection="1">
      <alignment horizontal="left" vertical="center"/>
      <protection locked="0"/>
    </xf>
    <xf numFmtId="0" fontId="14" fillId="10" borderId="6" xfId="0" applyFont="1" applyFill="1" applyBorder="1" applyAlignment="1" applyProtection="1">
      <alignment horizontal="left" vertical="center"/>
      <protection locked="0"/>
    </xf>
    <xf numFmtId="0" fontId="14" fillId="10" borderId="10" xfId="0" applyFont="1" applyFill="1" applyBorder="1" applyAlignment="1" applyProtection="1">
      <alignment horizontal="left" vertical="center"/>
      <protection locked="0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15" xfId="0" applyFont="1" applyFill="1" applyBorder="1" applyAlignment="1" applyProtection="1">
      <alignment horizontal="left" vertical="center"/>
      <protection locked="0"/>
    </xf>
    <xf numFmtId="0" fontId="26" fillId="14" borderId="1" xfId="3" applyFont="1" applyFill="1" applyBorder="1" applyAlignment="1" applyProtection="1">
      <alignment horizontal="center" vertical="center"/>
      <protection locked="0"/>
    </xf>
    <xf numFmtId="0" fontId="26" fillId="14" borderId="1" xfId="3" applyFont="1" applyFill="1" applyBorder="1" applyAlignment="1" applyProtection="1">
      <alignment horizontal="left" vertical="center"/>
      <protection locked="0"/>
    </xf>
    <xf numFmtId="0" fontId="26" fillId="14" borderId="1" xfId="2" applyFont="1" applyFill="1" applyBorder="1" applyAlignment="1" applyProtection="1">
      <alignment horizontal="left" vertical="center"/>
      <protection locked="0"/>
    </xf>
    <xf numFmtId="0" fontId="26" fillId="14" borderId="1" xfId="4" applyFont="1" applyFill="1" applyBorder="1" applyAlignment="1" applyProtection="1">
      <alignment horizontal="left" vertical="center"/>
      <protection locked="0"/>
    </xf>
    <xf numFmtId="0" fontId="26" fillId="14" borderId="1" xfId="1" applyFont="1" applyFill="1" applyBorder="1" applyAlignment="1" applyProtection="1">
      <alignment horizontal="left" vertical="center"/>
      <protection locked="0"/>
    </xf>
    <xf numFmtId="0" fontId="28" fillId="14" borderId="1" xfId="1" applyFont="1" applyFill="1" applyBorder="1" applyAlignment="1" applyProtection="1">
      <alignment horizontal="left" vertical="center"/>
      <protection locked="0"/>
    </xf>
    <xf numFmtId="0" fontId="26" fillId="10" borderId="1" xfId="0" applyFont="1" applyFill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right"/>
    </xf>
    <xf numFmtId="0" fontId="0" fillId="0" borderId="1" xfId="0" applyFont="1" applyBorder="1"/>
    <xf numFmtId="0" fontId="0" fillId="13" borderId="1" xfId="10" applyFont="1" applyBorder="1"/>
    <xf numFmtId="0" fontId="0" fillId="13" borderId="1" xfId="10" applyFont="1" applyBorder="1" applyAlignment="1">
      <alignment vertical="center"/>
    </xf>
    <xf numFmtId="0" fontId="0" fillId="13" borderId="1" xfId="1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6" fillId="0" borderId="0" xfId="3" applyFont="1" applyFill="1" applyBorder="1" applyAlignment="1" applyProtection="1">
      <alignment horizontal="left" vertical="center"/>
      <protection locked="0"/>
    </xf>
    <xf numFmtId="0" fontId="26" fillId="10" borderId="0" xfId="3" applyFont="1" applyFill="1" applyAlignment="1" applyProtection="1">
      <alignment horizontal="left" vertical="center"/>
      <protection locked="0"/>
    </xf>
    <xf numFmtId="0" fontId="25" fillId="10" borderId="1" xfId="0" applyFont="1" applyFill="1" applyBorder="1" applyAlignment="1" applyProtection="1">
      <alignment horizontal="left" vertical="center"/>
      <protection locked="0"/>
    </xf>
    <xf numFmtId="0" fontId="26" fillId="10" borderId="2" xfId="0" applyFont="1" applyFill="1" applyBorder="1" applyAlignment="1" applyProtection="1">
      <alignment horizontal="left" vertical="center"/>
      <protection locked="0"/>
    </xf>
    <xf numFmtId="0" fontId="26" fillId="10" borderId="3" xfId="0" applyFont="1" applyFill="1" applyBorder="1" applyAlignment="1" applyProtection="1">
      <alignment horizontal="left" vertical="center"/>
      <protection locked="0"/>
    </xf>
    <xf numFmtId="0" fontId="26" fillId="10" borderId="10" xfId="0" applyFont="1" applyFill="1" applyBorder="1" applyAlignment="1" applyProtection="1">
      <alignment horizontal="left" vertical="center"/>
      <protection locked="0"/>
    </xf>
    <xf numFmtId="0" fontId="26" fillId="10" borderId="15" xfId="0" applyFont="1" applyFill="1" applyBorder="1" applyAlignment="1" applyProtection="1">
      <alignment horizontal="left" vertical="center"/>
      <protection locked="0"/>
    </xf>
    <xf numFmtId="0" fontId="26" fillId="10" borderId="6" xfId="0" applyFont="1" applyFill="1" applyBorder="1" applyAlignment="1" applyProtection="1">
      <alignment horizontal="left" vertical="center"/>
      <protection locked="0"/>
    </xf>
    <xf numFmtId="0" fontId="26" fillId="10" borderId="2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Fill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right" vertical="center"/>
      <protection locked="0"/>
    </xf>
    <xf numFmtId="1" fontId="27" fillId="0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1" fontId="27" fillId="12" borderId="1" xfId="0" applyNumberFormat="1" applyFont="1" applyFill="1" applyBorder="1" applyAlignment="1" applyProtection="1">
      <alignment horizontal="center" vertical="center"/>
      <protection locked="0"/>
    </xf>
    <xf numFmtId="1" fontId="27" fillId="15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10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25" fillId="10" borderId="1" xfId="3" applyFont="1" applyFill="1" applyBorder="1" applyAlignment="1" applyProtection="1">
      <alignment horizontal="center" vertical="center"/>
      <protection locked="0"/>
    </xf>
    <xf numFmtId="1" fontId="29" fillId="12" borderId="1" xfId="0" applyNumberFormat="1" applyFont="1" applyFill="1" applyBorder="1" applyAlignment="1" applyProtection="1">
      <alignment horizontal="center" vertical="center"/>
      <protection locked="0"/>
    </xf>
    <xf numFmtId="1" fontId="29" fillId="15" borderId="1" xfId="0" applyNumberFormat="1" applyFont="1" applyFill="1" applyBorder="1" applyAlignment="1" applyProtection="1">
      <alignment horizontal="center" vertical="center"/>
      <protection locked="0"/>
    </xf>
    <xf numFmtId="0" fontId="25" fillId="12" borderId="1" xfId="0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5" fillId="15" borderId="1" xfId="0" applyFont="1" applyFill="1" applyBorder="1" applyAlignment="1" applyProtection="1">
      <alignment horizontal="center" vertical="center" wrapText="1"/>
      <protection locked="0"/>
    </xf>
    <xf numFmtId="0" fontId="29" fillId="16" borderId="1" xfId="0" applyFont="1" applyFill="1" applyBorder="1" applyAlignment="1" applyProtection="1">
      <alignment horizontal="center" vertical="center"/>
      <protection locked="0"/>
    </xf>
    <xf numFmtId="1" fontId="27" fillId="16" borderId="1" xfId="0" applyNumberFormat="1" applyFont="1" applyFill="1" applyBorder="1" applyAlignment="1" applyProtection="1">
      <alignment horizontal="right" vertical="center"/>
      <protection locked="0"/>
    </xf>
    <xf numFmtId="0" fontId="27" fillId="16" borderId="1" xfId="0" applyFont="1" applyFill="1" applyBorder="1" applyAlignment="1" applyProtection="1">
      <alignment horizontal="right" vertical="center"/>
      <protection locked="0"/>
    </xf>
    <xf numFmtId="0" fontId="26" fillId="16" borderId="1" xfId="0" applyFont="1" applyFill="1" applyBorder="1" applyAlignment="1" applyProtection="1">
      <alignment horizontal="right" vertical="center"/>
      <protection locked="0"/>
    </xf>
    <xf numFmtId="0" fontId="2" fillId="16" borderId="1" xfId="0" applyFont="1" applyFill="1" applyBorder="1" applyAlignment="1" applyProtection="1">
      <alignment horizontal="right" vertical="center"/>
      <protection locked="0"/>
    </xf>
    <xf numFmtId="49" fontId="26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3" applyFont="1" applyFill="1" applyAlignment="1" applyProtection="1">
      <alignment horizontal="left" vertical="center"/>
      <protection locked="0"/>
    </xf>
    <xf numFmtId="0" fontId="33" fillId="10" borderId="2" xfId="0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1" fontId="18" fillId="3" borderId="1" xfId="0" applyNumberFormat="1" applyFont="1" applyFill="1" applyBorder="1" applyAlignment="1" applyProtection="1">
      <alignment horizontal="center" vertical="center"/>
      <protection locked="0"/>
    </xf>
    <xf numFmtId="1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1" fontId="18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12" borderId="6" xfId="0" applyFont="1" applyFill="1" applyBorder="1" applyAlignment="1" applyProtection="1">
      <alignment horizontal="left" vertical="center"/>
      <protection locked="0"/>
    </xf>
    <xf numFmtId="1" fontId="18" fillId="12" borderId="4" xfId="0" applyNumberFormat="1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horizontal="left" vertical="center"/>
      <protection locked="0"/>
    </xf>
    <xf numFmtId="1" fontId="18" fillId="1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1" fontId="4" fillId="10" borderId="12" xfId="0" applyNumberFormat="1" applyFont="1" applyFill="1" applyBorder="1" applyAlignment="1" applyProtection="1">
      <alignment horizontal="right" vertical="center"/>
      <protection locked="0"/>
    </xf>
    <xf numFmtId="1" fontId="18" fillId="12" borderId="17" xfId="0" applyNumberFormat="1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1" fontId="26" fillId="2" borderId="1" xfId="0" applyNumberFormat="1" applyFont="1" applyFill="1" applyBorder="1" applyAlignment="1" applyProtection="1">
      <alignment horizontal="center" vertical="center"/>
      <protection locked="0"/>
    </xf>
    <xf numFmtId="1" fontId="26" fillId="0" borderId="1" xfId="0" applyNumberFormat="1" applyFont="1" applyFill="1" applyBorder="1" applyAlignment="1" applyProtection="1">
      <alignment horizontal="center" vertical="center"/>
      <protection locked="0"/>
    </xf>
    <xf numFmtId="1" fontId="26" fillId="12" borderId="1" xfId="0" applyNumberFormat="1" applyFont="1" applyFill="1" applyBorder="1" applyAlignment="1" applyProtection="1">
      <alignment horizontal="center" vertical="center"/>
      <protection locked="0"/>
    </xf>
    <xf numFmtId="1" fontId="26" fillId="10" borderId="1" xfId="0" applyNumberFormat="1" applyFont="1" applyFill="1" applyBorder="1" applyAlignment="1" applyProtection="1">
      <alignment horizontal="center" vertical="center"/>
      <protection locked="0"/>
    </xf>
    <xf numFmtId="1" fontId="26" fillId="15" borderId="1" xfId="0" applyNumberFormat="1" applyFont="1" applyFill="1" applyBorder="1" applyAlignment="1" applyProtection="1">
      <alignment horizontal="center" vertical="center"/>
      <protection locked="0"/>
    </xf>
    <xf numFmtId="0" fontId="26" fillId="10" borderId="9" xfId="0" applyFont="1" applyFill="1" applyBorder="1" applyAlignment="1" applyProtection="1">
      <alignment horizontal="left" vertical="center"/>
      <protection locked="0"/>
    </xf>
    <xf numFmtId="0" fontId="14" fillId="10" borderId="9" xfId="0" applyFont="1" applyFill="1" applyBorder="1" applyAlignment="1" applyProtection="1">
      <alignment horizontal="left" vertical="center"/>
      <protection locked="0"/>
    </xf>
    <xf numFmtId="0" fontId="26" fillId="10" borderId="5" xfId="0" applyFont="1" applyFill="1" applyBorder="1" applyAlignment="1" applyProtection="1">
      <alignment horizontal="left" vertical="center"/>
      <protection locked="0"/>
    </xf>
    <xf numFmtId="0" fontId="26" fillId="10" borderId="7" xfId="0" applyFont="1" applyFill="1" applyBorder="1" applyAlignment="1" applyProtection="1">
      <alignment horizontal="left" vertical="center"/>
      <protection locked="0"/>
    </xf>
    <xf numFmtId="1" fontId="25" fillId="2" borderId="1" xfId="0" applyNumberFormat="1" applyFont="1" applyFill="1" applyBorder="1" applyAlignment="1" applyProtection="1">
      <alignment horizontal="center" vertical="center"/>
      <protection locked="0"/>
    </xf>
    <xf numFmtId="0" fontId="25" fillId="10" borderId="18" xfId="0" applyFont="1" applyFill="1" applyBorder="1" applyAlignment="1" applyProtection="1">
      <alignment horizontal="right" vertical="center"/>
      <protection locked="0"/>
    </xf>
    <xf numFmtId="0" fontId="25" fillId="10" borderId="19" xfId="0" applyFont="1" applyFill="1" applyBorder="1" applyAlignment="1" applyProtection="1">
      <alignment horizontal="right" vertical="center"/>
      <protection locked="0"/>
    </xf>
    <xf numFmtId="0" fontId="33" fillId="10" borderId="0" xfId="0" applyFont="1" applyFill="1" applyBorder="1" applyAlignment="1" applyProtection="1">
      <alignment horizontal="right" vertical="center"/>
      <protection locked="0"/>
    </xf>
    <xf numFmtId="1" fontId="26" fillId="0" borderId="0" xfId="0" applyNumberFormat="1" applyFont="1" applyFill="1" applyBorder="1" applyAlignment="1" applyProtection="1">
      <alignment horizontal="center" vertical="center"/>
      <protection locked="0"/>
    </xf>
    <xf numFmtId="49" fontId="26" fillId="1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10" borderId="5" xfId="0" applyFont="1" applyFill="1" applyBorder="1" applyAlignment="1" applyProtection="1">
      <alignment horizontal="left" vertical="center"/>
      <protection locked="0"/>
    </xf>
    <xf numFmtId="0" fontId="14" fillId="10" borderId="7" xfId="0" applyFont="1" applyFill="1" applyBorder="1" applyAlignment="1" applyProtection="1">
      <alignment horizontal="left" vertical="center"/>
      <protection locked="0"/>
    </xf>
    <xf numFmtId="0" fontId="24" fillId="10" borderId="10" xfId="0" applyFont="1" applyFill="1" applyBorder="1" applyAlignment="1" applyProtection="1">
      <alignment horizontal="right" vertical="center"/>
      <protection locked="0"/>
    </xf>
    <xf numFmtId="0" fontId="24" fillId="10" borderId="16" xfId="0" applyFont="1" applyFill="1" applyBorder="1" applyAlignment="1" applyProtection="1">
      <alignment horizontal="right" vertical="center"/>
      <protection locked="0"/>
    </xf>
    <xf numFmtId="1" fontId="25" fillId="12" borderId="1" xfId="0" applyNumberFormat="1" applyFont="1" applyFill="1" applyBorder="1" applyAlignment="1" applyProtection="1">
      <alignment horizontal="center" vertical="center"/>
      <protection locked="0"/>
    </xf>
    <xf numFmtId="1" fontId="25" fillId="15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Border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" fontId="6" fillId="4" borderId="1" xfId="0" applyNumberFormat="1" applyFont="1" applyFill="1" applyBorder="1" applyAlignment="1" applyProtection="1">
      <alignment horizontal="right"/>
      <protection locked="0"/>
    </xf>
    <xf numFmtId="1" fontId="6" fillId="0" borderId="1" xfId="0" applyNumberFormat="1" applyFont="1" applyBorder="1" applyAlignment="1" applyProtection="1">
      <alignment horizontal="right"/>
      <protection locked="0"/>
    </xf>
    <xf numFmtId="0" fontId="2" fillId="10" borderId="1" xfId="0" applyFont="1" applyFill="1" applyBorder="1" applyAlignment="1" applyProtection="1">
      <alignment horizontal="left" vertical="center" wrapText="1"/>
      <protection locked="0"/>
    </xf>
    <xf numFmtId="1" fontId="6" fillId="10" borderId="1" xfId="0" applyNumberFormat="1" applyFont="1" applyFill="1" applyBorder="1" applyAlignment="1" applyProtection="1">
      <alignment horizontal="right"/>
      <protection locked="0"/>
    </xf>
    <xf numFmtId="49" fontId="0" fillId="10" borderId="1" xfId="0" applyNumberFormat="1" applyFill="1" applyBorder="1" applyAlignment="1" applyProtection="1">
      <alignment horizontal="left" vertical="center"/>
      <protection locked="0"/>
    </xf>
    <xf numFmtId="0" fontId="0" fillId="10" borderId="1" xfId="0" applyFill="1" applyBorder="1" applyAlignment="1" applyProtection="1">
      <alignment horizontal="left" vertical="center"/>
      <protection locked="0"/>
    </xf>
    <xf numFmtId="0" fontId="3" fillId="10" borderId="1" xfId="0" applyFont="1" applyFill="1" applyBorder="1" applyAlignment="1" applyProtection="1">
      <alignment horizontal="right" vertical="center"/>
      <protection locked="0"/>
    </xf>
    <xf numFmtId="1" fontId="16" fillId="0" borderId="1" xfId="0" applyNumberFormat="1" applyFont="1" applyBorder="1" applyAlignment="1" applyProtection="1">
      <alignment horizontal="right"/>
      <protection locked="0"/>
    </xf>
    <xf numFmtId="0" fontId="0" fillId="10" borderId="1" xfId="0" applyFill="1" applyBorder="1" applyProtection="1"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15" fillId="10" borderId="1" xfId="0" applyFont="1" applyFill="1" applyBorder="1" applyAlignment="1" applyProtection="1">
      <alignment horizontal="left" vertical="center"/>
      <protection locked="0"/>
    </xf>
    <xf numFmtId="0" fontId="17" fillId="0" borderId="1" xfId="0" applyFont="1" applyBorder="1" applyProtection="1">
      <protection locked="0"/>
    </xf>
    <xf numFmtId="1" fontId="17" fillId="0" borderId="1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" fontId="6" fillId="0" borderId="0" xfId="0" applyNumberFormat="1" applyFont="1" applyBorder="1" applyProtection="1">
      <protection locked="0"/>
    </xf>
    <xf numFmtId="0" fontId="32" fillId="0" borderId="20" xfId="0" applyFont="1" applyBorder="1" applyAlignment="1" applyProtection="1">
      <alignment horizontal="center"/>
      <protection locked="0"/>
    </xf>
    <xf numFmtId="0" fontId="32" fillId="0" borderId="21" xfId="0" applyFont="1" applyBorder="1" applyAlignment="1" applyProtection="1">
      <alignment horizontal="center"/>
      <protection locked="0"/>
    </xf>
    <xf numFmtId="165" fontId="32" fillId="0" borderId="22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2" fillId="0" borderId="1" xfId="0" applyFont="1" applyBorder="1" applyProtection="1">
      <protection locked="0"/>
    </xf>
    <xf numFmtId="0" fontId="22" fillId="0" borderId="1" xfId="0" applyFont="1" applyBorder="1" applyProtection="1">
      <protection locked="0"/>
    </xf>
    <xf numFmtId="0" fontId="34" fillId="0" borderId="0" xfId="0" applyFont="1" applyProtection="1">
      <protection locked="0"/>
    </xf>
    <xf numFmtId="165" fontId="22" fillId="0" borderId="1" xfId="0" applyNumberFormat="1" applyFont="1" applyBorder="1" applyProtection="1">
      <protection locked="0"/>
    </xf>
    <xf numFmtId="166" fontId="22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32" fillId="0" borderId="1" xfId="0" applyNumberFormat="1" applyFont="1" applyBorder="1" applyProtection="1">
      <protection locked="0"/>
    </xf>
    <xf numFmtId="0" fontId="32" fillId="0" borderId="1" xfId="0" applyFont="1" applyBorder="1" applyAlignment="1" applyProtection="1">
      <alignment horizontal="left" vertical="center"/>
      <protection locked="0"/>
    </xf>
    <xf numFmtId="0" fontId="32" fillId="0" borderId="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2" fillId="0" borderId="23" xfId="0" applyFont="1" applyBorder="1" applyProtection="1">
      <protection locked="0"/>
    </xf>
    <xf numFmtId="0" fontId="22" fillId="0" borderId="17" xfId="0" applyFont="1" applyBorder="1" applyAlignment="1" applyProtection="1">
      <alignment horizontal="center"/>
      <protection locked="0"/>
    </xf>
    <xf numFmtId="165" fontId="32" fillId="0" borderId="24" xfId="0" applyNumberFormat="1" applyFont="1" applyBorder="1" applyProtection="1">
      <protection locked="0"/>
    </xf>
    <xf numFmtId="0" fontId="22" fillId="0" borderId="25" xfId="0" applyFont="1" applyBorder="1" applyProtection="1">
      <protection locked="0"/>
    </xf>
    <xf numFmtId="0" fontId="22" fillId="0" borderId="12" xfId="0" applyFont="1" applyBorder="1" applyAlignment="1" applyProtection="1">
      <alignment horizontal="center"/>
      <protection locked="0"/>
    </xf>
    <xf numFmtId="165" fontId="22" fillId="0" borderId="26" xfId="0" applyNumberFormat="1" applyFont="1" applyBorder="1" applyProtection="1">
      <protection locked="0"/>
    </xf>
    <xf numFmtId="0" fontId="32" fillId="0" borderId="27" xfId="0" applyFont="1" applyBorder="1" applyProtection="1">
      <protection locked="0"/>
    </xf>
    <xf numFmtId="0" fontId="22" fillId="0" borderId="13" xfId="0" applyFont="1" applyBorder="1" applyAlignment="1" applyProtection="1">
      <alignment horizontal="center"/>
      <protection locked="0"/>
    </xf>
    <xf numFmtId="165" fontId="32" fillId="0" borderId="26" xfId="0" applyNumberFormat="1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0" xfId="0" applyFont="1" applyBorder="1" applyAlignment="1" applyProtection="1">
      <alignment horizontal="center"/>
      <protection locked="0"/>
    </xf>
    <xf numFmtId="165" fontId="22" fillId="0" borderId="0" xfId="0" applyNumberFormat="1" applyFont="1" applyBorder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65" fontId="2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5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22" fillId="11" borderId="0" xfId="0" applyFont="1" applyFill="1" applyProtection="1"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18" borderId="1" xfId="0" applyFont="1" applyFill="1" applyBorder="1" applyAlignment="1" applyProtection="1">
      <alignment vertical="top" wrapText="1"/>
      <protection locked="0"/>
    </xf>
    <xf numFmtId="0" fontId="22" fillId="18" borderId="2" xfId="0" applyFont="1" applyFill="1" applyBorder="1" applyAlignment="1" applyProtection="1">
      <alignment vertical="top" wrapText="1"/>
      <protection locked="0"/>
    </xf>
    <xf numFmtId="0" fontId="22" fillId="17" borderId="1" xfId="0" applyFont="1" applyFill="1" applyBorder="1" applyAlignment="1" applyProtection="1">
      <alignment horizontal="center"/>
      <protection locked="0"/>
    </xf>
    <xf numFmtId="0" fontId="22" fillId="18" borderId="1" xfId="0" applyFont="1" applyFill="1" applyBorder="1" applyAlignment="1" applyProtection="1">
      <alignment horizontal="center"/>
      <protection locked="0"/>
    </xf>
    <xf numFmtId="0" fontId="22" fillId="18" borderId="1" xfId="0" applyFont="1" applyFill="1" applyBorder="1" applyAlignment="1" applyProtection="1">
      <alignment horizontal="left"/>
      <protection locked="0"/>
    </xf>
    <xf numFmtId="0" fontId="22" fillId="17" borderId="2" xfId="0" applyFont="1" applyFill="1" applyBorder="1" applyAlignment="1" applyProtection="1">
      <alignment horizontal="left" vertical="center"/>
      <protection locked="0"/>
    </xf>
    <xf numFmtId="0" fontId="22" fillId="18" borderId="1" xfId="0" applyFont="1" applyFill="1" applyBorder="1" applyAlignment="1" applyProtection="1">
      <alignment horizontal="right" vertical="center"/>
      <protection locked="0"/>
    </xf>
    <xf numFmtId="167" fontId="22" fillId="18" borderId="2" xfId="0" applyNumberFormat="1" applyFont="1" applyFill="1" applyBorder="1" applyAlignment="1" applyProtection="1">
      <alignment horizontal="right" vertical="center"/>
      <protection locked="0"/>
    </xf>
    <xf numFmtId="0" fontId="22" fillId="18" borderId="1" xfId="0" applyFont="1" applyFill="1" applyBorder="1" applyProtection="1">
      <protection locked="0"/>
    </xf>
    <xf numFmtId="0" fontId="22" fillId="17" borderId="0" xfId="0" applyFont="1" applyFill="1" applyBorder="1" applyAlignment="1" applyProtection="1">
      <alignment horizontal="left" vertical="center"/>
      <protection locked="0"/>
    </xf>
    <xf numFmtId="167" fontId="0" fillId="0" borderId="0" xfId="0" applyNumberFormat="1" applyProtection="1">
      <protection locked="0"/>
    </xf>
    <xf numFmtId="0" fontId="37" fillId="0" borderId="0" xfId="0" applyFont="1" applyFill="1" applyProtection="1">
      <protection locked="0"/>
    </xf>
    <xf numFmtId="0" fontId="33" fillId="0" borderId="0" xfId="0" applyFont="1" applyFill="1" applyAlignment="1" applyProtection="1">
      <alignment horizontal="center"/>
      <protection locked="0"/>
    </xf>
    <xf numFmtId="0" fontId="14" fillId="0" borderId="29" xfId="0" applyFont="1" applyFill="1" applyBorder="1" applyAlignment="1" applyProtection="1">
      <alignment horizontal="left"/>
      <protection locked="0"/>
    </xf>
    <xf numFmtId="168" fontId="14" fillId="0" borderId="1" xfId="5" applyNumberFormat="1" applyFont="1" applyFill="1" applyBorder="1" applyAlignment="1" applyProtection="1">
      <alignment horizontal="right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14" fillId="0" borderId="30" xfId="0" applyFont="1" applyFill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4" fillId="0" borderId="31" xfId="0" applyFont="1" applyFill="1" applyBorder="1" applyAlignment="1" applyProtection="1">
      <alignment horizontal="left"/>
      <protection locked="0"/>
    </xf>
    <xf numFmtId="168" fontId="14" fillId="0" borderId="14" xfId="5" applyNumberFormat="1" applyFont="1" applyFill="1" applyBorder="1" applyAlignment="1" applyProtection="1">
      <alignment horizontal="right"/>
      <protection locked="0"/>
    </xf>
    <xf numFmtId="0" fontId="14" fillId="0" borderId="14" xfId="0" applyFont="1" applyFill="1" applyBorder="1" applyAlignment="1" applyProtection="1">
      <alignment horizontal="center"/>
      <protection locked="0"/>
    </xf>
    <xf numFmtId="0" fontId="14" fillId="0" borderId="32" xfId="0" applyFont="1" applyFill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/>
      <protection locked="0"/>
    </xf>
    <xf numFmtId="168" fontId="33" fillId="0" borderId="0" xfId="5" applyNumberFormat="1" applyFont="1" applyFill="1" applyAlignment="1" applyProtection="1">
      <alignment horizontal="right"/>
      <protection locked="0"/>
    </xf>
    <xf numFmtId="0" fontId="33" fillId="0" borderId="0" xfId="0" applyFont="1" applyFill="1" applyAlignment="1" applyProtection="1">
      <alignment horizontal="left"/>
      <protection locked="0"/>
    </xf>
    <xf numFmtId="49" fontId="38" fillId="0" borderId="0" xfId="0" applyNumberFormat="1" applyFont="1" applyFill="1" applyAlignment="1" applyProtection="1">
      <alignment horizontal="left" vertical="top" readingOrder="1"/>
      <protection locked="0"/>
    </xf>
    <xf numFmtId="0" fontId="37" fillId="0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39" fillId="0" borderId="0" xfId="0" applyFon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9" fontId="0" fillId="0" borderId="1" xfId="0" applyNumberFormat="1" applyBorder="1" applyProtection="1">
      <protection locked="0"/>
    </xf>
    <xf numFmtId="169" fontId="0" fillId="0" borderId="0" xfId="0" applyNumberFormat="1" applyProtection="1">
      <protection locked="0"/>
    </xf>
    <xf numFmtId="169" fontId="17" fillId="0" borderId="1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/>
      <protection locked="0"/>
    </xf>
    <xf numFmtId="0" fontId="40" fillId="2" borderId="1" xfId="0" applyFont="1" applyFill="1" applyBorder="1" applyAlignment="1" applyProtection="1">
      <alignment horizontal="center" vertical="center" wrapText="1"/>
      <protection locked="0"/>
    </xf>
    <xf numFmtId="0" fontId="40" fillId="2" borderId="2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16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Protection="1">
      <protection locked="0"/>
    </xf>
    <xf numFmtId="169" fontId="0" fillId="0" borderId="0" xfId="0" applyNumberFormat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67" fontId="0" fillId="0" borderId="1" xfId="0" applyNumberFormat="1" applyBorder="1" applyProtection="1">
      <protection locked="0"/>
    </xf>
    <xf numFmtId="167" fontId="0" fillId="1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170" fontId="0" fillId="0" borderId="1" xfId="0" applyNumberFormat="1" applyBorder="1" applyProtection="1">
      <protection locked="0"/>
    </xf>
    <xf numFmtId="9" fontId="0" fillId="0" borderId="1" xfId="0" applyNumberFormat="1" applyBorder="1" applyAlignment="1" applyProtection="1">
      <protection locked="0"/>
    </xf>
    <xf numFmtId="169" fontId="0" fillId="12" borderId="0" xfId="0" applyNumberFormat="1" applyFill="1" applyProtection="1">
      <protection locked="0"/>
    </xf>
    <xf numFmtId="0" fontId="33" fillId="19" borderId="20" xfId="0" applyFont="1" applyFill="1" applyBorder="1" applyAlignment="1" applyProtection="1">
      <alignment horizontal="left"/>
      <protection locked="0"/>
    </xf>
    <xf numFmtId="0" fontId="33" fillId="19" borderId="21" xfId="0" applyFont="1" applyFill="1" applyBorder="1" applyAlignment="1" applyProtection="1">
      <alignment horizontal="center"/>
      <protection locked="0"/>
    </xf>
    <xf numFmtId="164" fontId="33" fillId="19" borderId="21" xfId="5" applyFont="1" applyFill="1" applyBorder="1" applyAlignment="1" applyProtection="1">
      <alignment horizontal="center"/>
      <protection locked="0"/>
    </xf>
    <xf numFmtId="0" fontId="33" fillId="19" borderId="28" xfId="0" applyFont="1" applyFill="1" applyBorder="1" applyAlignment="1" applyProtection="1">
      <alignment horizontal="center"/>
      <protection locked="0"/>
    </xf>
    <xf numFmtId="49" fontId="26" fillId="10" borderId="4" xfId="0" applyNumberFormat="1" applyFont="1" applyFill="1" applyBorder="1" applyAlignment="1" applyProtection="1">
      <alignment horizontal="left" vertical="center"/>
      <protection locked="0"/>
    </xf>
    <xf numFmtId="0" fontId="27" fillId="0" borderId="17" xfId="0" applyFont="1" applyBorder="1" applyAlignment="1" applyProtection="1">
      <alignment horizontal="left" vertical="center"/>
      <protection locked="0"/>
    </xf>
    <xf numFmtId="0" fontId="27" fillId="0" borderId="5" xfId="0" applyFont="1" applyBorder="1" applyAlignment="1" applyProtection="1">
      <alignment horizontal="left" vertical="center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6" fillId="10" borderId="4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26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5" fillId="10" borderId="4" xfId="0" applyFont="1" applyFill="1" applyBorder="1" applyAlignment="1" applyProtection="1">
      <alignment horizontal="left" vertical="center"/>
      <protection locked="0"/>
    </xf>
    <xf numFmtId="0" fontId="17" fillId="0" borderId="17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1" fontId="26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vertical="center"/>
    </xf>
    <xf numFmtId="0" fontId="0" fillId="13" borderId="1" xfId="10" applyFont="1" applyBorder="1" applyAlignment="1">
      <alignment vertical="center"/>
    </xf>
    <xf numFmtId="49" fontId="22" fillId="17" borderId="1" xfId="0" applyNumberFormat="1" applyFont="1" applyFill="1" applyBorder="1" applyAlignment="1" applyProtection="1">
      <alignment horizontal="center"/>
      <protection locked="0"/>
    </xf>
    <xf numFmtId="49" fontId="22" fillId="18" borderId="1" xfId="0" applyNumberFormat="1" applyFont="1" applyFill="1" applyBorder="1" applyAlignment="1" applyProtection="1">
      <alignment horizontal="center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</cellXfs>
  <cellStyles count="13">
    <cellStyle name="20% - Accent5" xfId="3" builtinId="46"/>
    <cellStyle name="40% - Accent1" xfId="2" builtinId="31"/>
    <cellStyle name="60% - Accent5" xfId="4" builtinId="48"/>
    <cellStyle name="Accent1" xfId="1" builtinId="29"/>
    <cellStyle name="Euro" xfId="5"/>
    <cellStyle name="Followed Hyperlink" xfId="7" builtinId="9" hidden="1"/>
    <cellStyle name="Followed Hyperlink" xfId="9" builtinId="9" hidden="1"/>
    <cellStyle name="Followed Hyperlink" xfId="12" builtinId="9" hidden="1"/>
    <cellStyle name="Good" xfId="10" builtinId="26"/>
    <cellStyle name="Hyperlink" xfId="6" builtinId="8" hidden="1"/>
    <cellStyle name="Hyperlink" xfId="8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colors>
    <mruColors>
      <color rgb="FFFFFFCC"/>
      <color rgb="FF75DBFF"/>
      <color rgb="FF83DA58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elding_budget_ESS_valu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strument_budget_WBS_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elding_quotation"/>
      <sheetName val="prices+B4C lines"/>
      <sheetName val="cave"/>
    </sheetNames>
    <sheetDataSet>
      <sheetData sheetId="0">
        <row r="342">
          <cell r="X342">
            <v>1519.8602749999993</v>
          </cell>
        </row>
      </sheetData>
      <sheetData sheetId="1">
        <row r="22">
          <cell r="F22">
            <v>74392.800000000003</v>
          </cell>
        </row>
        <row r="26">
          <cell r="E26">
            <v>11000</v>
          </cell>
        </row>
        <row r="30">
          <cell r="E30">
            <v>80399.999999999985</v>
          </cell>
        </row>
      </sheetData>
      <sheetData sheetId="2">
        <row r="14">
          <cell r="G14">
            <v>417523.20000000001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travel cost"/>
      <sheetName val="PBS"/>
    </sheetNames>
    <sheetDataSet>
      <sheetData sheetId="0"/>
      <sheetData sheetId="1">
        <row r="15">
          <cell r="C15">
            <v>147600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27"/>
  <sheetViews>
    <sheetView tabSelected="1" zoomScale="60" zoomScaleNormal="60" zoomScalePageLayoutView="150" workbookViewId="0">
      <selection activeCell="E12" sqref="E12"/>
    </sheetView>
  </sheetViews>
  <sheetFormatPr defaultColWidth="11.44140625" defaultRowHeight="21" customHeight="1" x14ac:dyDescent="0.3"/>
  <cols>
    <col min="1" max="1" width="18.6640625" style="6" customWidth="1"/>
    <col min="2" max="2" width="16" style="6" customWidth="1"/>
    <col min="3" max="3" width="60.77734375" style="6" customWidth="1"/>
    <col min="4" max="4" width="66.44140625" style="6" customWidth="1"/>
    <col min="5" max="5" width="25.6640625" style="25" customWidth="1"/>
    <col min="6" max="6" width="25.6640625" style="22" customWidth="1"/>
    <col min="7" max="8" width="25.6640625" style="23" customWidth="1"/>
    <col min="9" max="9" width="68.109375" style="24" customWidth="1"/>
    <col min="10" max="10" width="16.44140625" style="6" customWidth="1"/>
    <col min="11" max="11" width="15.109375" style="6" customWidth="1"/>
    <col min="12" max="16384" width="11.44140625" style="6"/>
  </cols>
  <sheetData>
    <row r="1" spans="1:11" ht="43.5" customHeight="1" x14ac:dyDescent="0.3">
      <c r="A1" s="1" t="s">
        <v>82</v>
      </c>
      <c r="B1" s="2"/>
      <c r="C1" s="3"/>
      <c r="D1" s="3"/>
      <c r="E1" s="4" t="s">
        <v>0</v>
      </c>
      <c r="F1" s="4" t="s">
        <v>1</v>
      </c>
      <c r="G1" s="5" t="s">
        <v>2</v>
      </c>
      <c r="H1" s="4" t="s">
        <v>388</v>
      </c>
      <c r="I1" s="33" t="s">
        <v>124</v>
      </c>
    </row>
    <row r="2" spans="1:11" ht="21" customHeight="1" x14ac:dyDescent="0.3">
      <c r="A2" s="102" t="s">
        <v>83</v>
      </c>
      <c r="B2" s="103"/>
      <c r="C2" s="104"/>
      <c r="D2" s="104"/>
      <c r="E2" s="105">
        <f>SUM(E3,E11,E22,E32,E41,E48,E54,E59,E64)</f>
        <v>6260.3030749999989</v>
      </c>
      <c r="F2" s="105">
        <f>SUM(F3,F11,F22,F32,F41,F48,F54,F59,F64)</f>
        <v>7361.4451949999993</v>
      </c>
      <c r="G2" s="105">
        <f>SUM(G3,G11,G22,G32,G41,G48,G54,G59,G64)</f>
        <v>7730.9951949999995</v>
      </c>
      <c r="H2" s="105">
        <f>SUM(H3,H11,H22,H32,H41,H48,H54,H59,H64)</f>
        <v>7110</v>
      </c>
      <c r="I2" s="34"/>
      <c r="K2" s="106"/>
    </row>
    <row r="3" spans="1:11" ht="21" customHeight="1" x14ac:dyDescent="0.3">
      <c r="A3" s="8"/>
      <c r="B3" s="107" t="s">
        <v>5</v>
      </c>
      <c r="C3" s="30"/>
      <c r="D3" s="30"/>
      <c r="E3" s="31">
        <f t="shared" ref="E3:F3" si="0">SUM(E4:E10)</f>
        <v>0</v>
      </c>
      <c r="F3" s="31">
        <f t="shared" si="0"/>
        <v>0</v>
      </c>
      <c r="G3" s="31">
        <f>SUM(G4:G10)</f>
        <v>0</v>
      </c>
      <c r="H3" s="31">
        <f>SUM(H4:H10)</f>
        <v>0</v>
      </c>
      <c r="I3" s="34"/>
    </row>
    <row r="4" spans="1:11" ht="21" customHeight="1" x14ac:dyDescent="0.3">
      <c r="A4" s="8"/>
      <c r="B4" s="8"/>
      <c r="C4" s="3" t="s">
        <v>6</v>
      </c>
      <c r="D4" s="3"/>
      <c r="E4" s="7"/>
      <c r="F4" s="7"/>
      <c r="G4" s="7"/>
      <c r="H4" s="7"/>
      <c r="I4" s="34"/>
    </row>
    <row r="5" spans="1:11" ht="21" customHeight="1" x14ac:dyDescent="0.3">
      <c r="A5" s="8"/>
      <c r="B5" s="8"/>
      <c r="C5" s="3" t="s">
        <v>7</v>
      </c>
      <c r="D5" s="3"/>
      <c r="E5" s="7"/>
      <c r="F5" s="7"/>
      <c r="G5" s="7"/>
      <c r="H5" s="7"/>
      <c r="I5" s="34"/>
    </row>
    <row r="6" spans="1:11" ht="21" customHeight="1" x14ac:dyDescent="0.3">
      <c r="A6" s="27"/>
      <c r="B6" s="8"/>
      <c r="C6" s="3" t="s">
        <v>84</v>
      </c>
      <c r="D6" s="3"/>
      <c r="E6" s="7"/>
      <c r="F6" s="7"/>
      <c r="G6" s="7"/>
      <c r="H6" s="7"/>
      <c r="I6" s="34"/>
    </row>
    <row r="7" spans="1:11" ht="21" customHeight="1" x14ac:dyDescent="0.3">
      <c r="A7" s="8"/>
      <c r="B7" s="8"/>
      <c r="C7" s="9"/>
      <c r="D7" s="10" t="s">
        <v>85</v>
      </c>
      <c r="E7" s="7">
        <v>0</v>
      </c>
      <c r="F7" s="7">
        <v>0</v>
      </c>
      <c r="G7" s="7">
        <v>0</v>
      </c>
      <c r="H7" s="7">
        <v>0</v>
      </c>
      <c r="I7" s="34" t="s">
        <v>323</v>
      </c>
    </row>
    <row r="8" spans="1:11" ht="21" customHeight="1" x14ac:dyDescent="0.3">
      <c r="A8" s="8"/>
      <c r="B8" s="8"/>
      <c r="C8" s="9"/>
      <c r="D8" s="10" t="s">
        <v>86</v>
      </c>
      <c r="E8" s="7">
        <v>0</v>
      </c>
      <c r="F8" s="7">
        <v>0</v>
      </c>
      <c r="G8" s="7">
        <v>0</v>
      </c>
      <c r="H8" s="7">
        <v>0</v>
      </c>
      <c r="I8" s="35" t="s">
        <v>324</v>
      </c>
    </row>
    <row r="9" spans="1:11" ht="21" customHeight="1" x14ac:dyDescent="0.3">
      <c r="A9" s="8"/>
      <c r="B9" s="8"/>
      <c r="C9" s="9"/>
      <c r="D9" s="10" t="s">
        <v>87</v>
      </c>
      <c r="E9" s="7">
        <v>0</v>
      </c>
      <c r="F9" s="7">
        <v>0</v>
      </c>
      <c r="G9" s="7">
        <v>0</v>
      </c>
      <c r="H9" s="7">
        <v>0</v>
      </c>
      <c r="I9" s="34" t="s">
        <v>293</v>
      </c>
    </row>
    <row r="10" spans="1:11" ht="21" customHeight="1" x14ac:dyDescent="0.3">
      <c r="A10" s="8"/>
      <c r="B10" s="8"/>
      <c r="C10" s="9"/>
      <c r="D10" s="10" t="s">
        <v>88</v>
      </c>
      <c r="E10" s="7">
        <v>0</v>
      </c>
      <c r="F10" s="7">
        <v>0</v>
      </c>
      <c r="G10" s="7">
        <v>0</v>
      </c>
      <c r="H10" s="7">
        <v>0</v>
      </c>
      <c r="I10" s="34" t="s">
        <v>293</v>
      </c>
    </row>
    <row r="11" spans="1:11" ht="21" customHeight="1" x14ac:dyDescent="0.3">
      <c r="A11" s="8"/>
      <c r="B11" s="107" t="s">
        <v>8</v>
      </c>
      <c r="C11" s="30"/>
      <c r="D11" s="30"/>
      <c r="E11" s="108">
        <f>SUM(E12:E21)</f>
        <v>3022.2</v>
      </c>
      <c r="F11" s="108">
        <f t="shared" ref="F11" si="1">SUM(F12:F21)</f>
        <v>3107.2</v>
      </c>
      <c r="G11" s="108">
        <f>SUM(G12:G21)</f>
        <v>3167.2</v>
      </c>
      <c r="H11" s="31">
        <f>SUM(H12:H21)</f>
        <v>2200</v>
      </c>
      <c r="I11" s="34"/>
    </row>
    <row r="12" spans="1:11" ht="21" customHeight="1" x14ac:dyDescent="0.3">
      <c r="A12" s="8"/>
      <c r="B12" s="8"/>
      <c r="C12" s="3" t="s">
        <v>89</v>
      </c>
      <c r="D12" s="3"/>
      <c r="E12" s="7"/>
      <c r="F12" s="7"/>
      <c r="G12" s="7"/>
      <c r="H12" s="7">
        <f>proposal!C7</f>
        <v>200</v>
      </c>
      <c r="I12" s="34"/>
    </row>
    <row r="13" spans="1:11" ht="21" customHeight="1" x14ac:dyDescent="0.3">
      <c r="A13" s="8"/>
      <c r="B13" s="8"/>
      <c r="C13" s="9"/>
      <c r="D13" s="10" t="s">
        <v>9</v>
      </c>
      <c r="E13" s="7">
        <v>0</v>
      </c>
      <c r="F13" s="7">
        <v>85</v>
      </c>
      <c r="G13" s="7">
        <v>145</v>
      </c>
      <c r="H13" s="7"/>
      <c r="I13" s="34" t="s">
        <v>139</v>
      </c>
    </row>
    <row r="14" spans="1:11" ht="21" customHeight="1" x14ac:dyDescent="0.3">
      <c r="A14" s="8"/>
      <c r="B14" s="8"/>
      <c r="C14" s="9"/>
      <c r="D14" s="10" t="s">
        <v>10</v>
      </c>
      <c r="E14" s="7"/>
      <c r="F14" s="7"/>
      <c r="G14" s="7">
        <v>0</v>
      </c>
      <c r="H14" s="7"/>
      <c r="I14" s="34" t="s">
        <v>301</v>
      </c>
    </row>
    <row r="15" spans="1:11" ht="21" customHeight="1" x14ac:dyDescent="0.3">
      <c r="A15" s="8"/>
      <c r="B15" s="8"/>
      <c r="C15" s="9"/>
      <c r="D15" s="10" t="s">
        <v>90</v>
      </c>
      <c r="E15" s="7"/>
      <c r="F15" s="7"/>
      <c r="G15" s="7">
        <v>0</v>
      </c>
      <c r="H15" s="7"/>
      <c r="I15" s="34" t="s">
        <v>301</v>
      </c>
    </row>
    <row r="16" spans="1:11" ht="21" customHeight="1" x14ac:dyDescent="0.3">
      <c r="A16" s="8"/>
      <c r="B16" s="8"/>
      <c r="C16" s="9"/>
      <c r="D16" s="10" t="s">
        <v>117</v>
      </c>
      <c r="E16" s="7"/>
      <c r="F16" s="7"/>
      <c r="G16" s="7">
        <v>0</v>
      </c>
      <c r="H16" s="7"/>
      <c r="I16" s="34" t="s">
        <v>301</v>
      </c>
    </row>
    <row r="17" spans="1:9" ht="21" customHeight="1" x14ac:dyDescent="0.3">
      <c r="A17" s="8"/>
      <c r="B17" s="8"/>
      <c r="C17" s="3" t="s">
        <v>11</v>
      </c>
      <c r="D17" s="3"/>
      <c r="E17" s="7"/>
      <c r="F17" s="7"/>
      <c r="G17" s="7"/>
      <c r="H17" s="7">
        <f>proposal!C6</f>
        <v>2000</v>
      </c>
      <c r="I17" s="34"/>
    </row>
    <row r="18" spans="1:9" ht="21" customHeight="1" x14ac:dyDescent="0.3">
      <c r="A18" s="8"/>
      <c r="B18" s="8"/>
      <c r="C18" s="11"/>
      <c r="D18" s="12" t="s">
        <v>91</v>
      </c>
      <c r="E18" s="7">
        <v>2323</v>
      </c>
      <c r="F18" s="7">
        <v>2323</v>
      </c>
      <c r="G18" s="7">
        <v>2323</v>
      </c>
      <c r="H18" s="7"/>
      <c r="I18" s="34" t="s">
        <v>325</v>
      </c>
    </row>
    <row r="19" spans="1:9" ht="21" customHeight="1" x14ac:dyDescent="0.3">
      <c r="A19" s="8"/>
      <c r="B19" s="8"/>
      <c r="C19" s="11"/>
      <c r="D19" s="10" t="s">
        <v>137</v>
      </c>
      <c r="E19" s="7">
        <v>0</v>
      </c>
      <c r="F19" s="7">
        <v>0</v>
      </c>
      <c r="G19" s="7">
        <v>0</v>
      </c>
      <c r="H19" s="7"/>
      <c r="I19" s="34" t="s">
        <v>293</v>
      </c>
    </row>
    <row r="20" spans="1:9" ht="21" customHeight="1" x14ac:dyDescent="0.3">
      <c r="A20" s="8"/>
      <c r="B20" s="8"/>
      <c r="C20" s="11"/>
      <c r="D20" s="10" t="s">
        <v>12</v>
      </c>
      <c r="E20" s="7">
        <f>G20</f>
        <v>699.2</v>
      </c>
      <c r="F20" s="7">
        <f>G20</f>
        <v>699.2</v>
      </c>
      <c r="G20" s="7">
        <f>598+101.2</f>
        <v>699.2</v>
      </c>
      <c r="H20" s="7"/>
      <c r="I20" s="34" t="s">
        <v>325</v>
      </c>
    </row>
    <row r="21" spans="1:9" ht="21" customHeight="1" x14ac:dyDescent="0.3">
      <c r="A21" s="8"/>
      <c r="B21" s="8"/>
      <c r="C21" s="13"/>
      <c r="D21" s="10" t="s">
        <v>92</v>
      </c>
      <c r="E21" s="7">
        <v>0</v>
      </c>
      <c r="F21" s="7">
        <v>0</v>
      </c>
      <c r="G21" s="7">
        <v>0</v>
      </c>
      <c r="H21" s="7"/>
      <c r="I21" s="34" t="s">
        <v>138</v>
      </c>
    </row>
    <row r="22" spans="1:9" ht="21" customHeight="1" x14ac:dyDescent="0.3">
      <c r="A22" s="8"/>
      <c r="B22" s="107" t="s">
        <v>13</v>
      </c>
      <c r="C22" s="109"/>
      <c r="D22" s="109"/>
      <c r="E22" s="108">
        <f>SUM(E23:E31)</f>
        <v>1160.45</v>
      </c>
      <c r="F22" s="108">
        <f>SUM(F23:F31)</f>
        <v>1681.25</v>
      </c>
      <c r="G22" s="108">
        <f>SUM(G23:G31)</f>
        <v>1930.8</v>
      </c>
      <c r="H22" s="108">
        <f>SUM(H23:H31)</f>
        <v>1350</v>
      </c>
      <c r="I22" s="34"/>
    </row>
    <row r="23" spans="1:9" ht="21" customHeight="1" x14ac:dyDescent="0.3">
      <c r="A23" s="8"/>
      <c r="B23" s="11"/>
      <c r="C23" s="3" t="s">
        <v>93</v>
      </c>
      <c r="D23" s="3"/>
      <c r="E23" s="7">
        <f>90+41</f>
        <v>131</v>
      </c>
      <c r="F23" s="7">
        <f t="shared" ref="F23:G24" si="2">90+41</f>
        <v>131</v>
      </c>
      <c r="G23" s="7">
        <v>131</v>
      </c>
      <c r="H23" s="7">
        <f>proposal!C11</f>
        <v>200</v>
      </c>
      <c r="I23" s="34" t="s">
        <v>271</v>
      </c>
    </row>
    <row r="24" spans="1:9" ht="21" customHeight="1" x14ac:dyDescent="0.3">
      <c r="A24" s="8"/>
      <c r="B24" s="8"/>
      <c r="C24" s="3" t="s">
        <v>94</v>
      </c>
      <c r="D24" s="3"/>
      <c r="E24" s="7">
        <f>90+41</f>
        <v>131</v>
      </c>
      <c r="F24" s="7">
        <f t="shared" si="2"/>
        <v>131</v>
      </c>
      <c r="G24" s="7">
        <f t="shared" si="2"/>
        <v>131</v>
      </c>
      <c r="H24" s="7"/>
      <c r="I24" s="34" t="s">
        <v>271</v>
      </c>
    </row>
    <row r="25" spans="1:9" ht="21" customHeight="1" x14ac:dyDescent="0.3">
      <c r="A25" s="8"/>
      <c r="B25" s="8"/>
      <c r="C25" s="3" t="s">
        <v>95</v>
      </c>
      <c r="D25" s="3"/>
      <c r="E25" s="7">
        <v>0</v>
      </c>
      <c r="F25" s="7">
        <f>158+52</f>
        <v>210</v>
      </c>
      <c r="G25" s="7">
        <f>158+52</f>
        <v>210</v>
      </c>
      <c r="H25" s="7">
        <f>proposal!C12</f>
        <v>200</v>
      </c>
      <c r="I25" s="34" t="s">
        <v>271</v>
      </c>
    </row>
    <row r="26" spans="1:9" ht="21" customHeight="1" x14ac:dyDescent="0.3">
      <c r="A26" s="8"/>
      <c r="B26" s="8"/>
      <c r="C26" s="3" t="s">
        <v>96</v>
      </c>
      <c r="D26" s="3"/>
      <c r="E26" s="7">
        <v>0</v>
      </c>
      <c r="F26" s="7">
        <v>0</v>
      </c>
      <c r="G26" s="7">
        <f>158+52</f>
        <v>210</v>
      </c>
      <c r="H26" s="7"/>
      <c r="I26" s="34" t="s">
        <v>271</v>
      </c>
    </row>
    <row r="27" spans="1:9" ht="21" customHeight="1" x14ac:dyDescent="0.3">
      <c r="A27" s="8"/>
      <c r="B27" s="8"/>
      <c r="C27" s="3" t="s">
        <v>97</v>
      </c>
      <c r="D27" s="3"/>
      <c r="E27" s="7">
        <f>280+33</f>
        <v>313</v>
      </c>
      <c r="F27" s="7">
        <f t="shared" ref="F27:G27" si="3">280+33</f>
        <v>313</v>
      </c>
      <c r="G27" s="7">
        <f t="shared" si="3"/>
        <v>313</v>
      </c>
      <c r="H27" s="7">
        <f>proposal!C13</f>
        <v>400</v>
      </c>
      <c r="I27" s="34" t="s">
        <v>271</v>
      </c>
    </row>
    <row r="28" spans="1:9" ht="21" customHeight="1" x14ac:dyDescent="0.3">
      <c r="A28" s="8"/>
      <c r="B28" s="8"/>
      <c r="C28" s="3" t="s">
        <v>98</v>
      </c>
      <c r="D28" s="3"/>
      <c r="E28" s="7">
        <f>280+50</f>
        <v>330</v>
      </c>
      <c r="F28" s="7">
        <f t="shared" ref="F28:G28" si="4">280+50</f>
        <v>330</v>
      </c>
      <c r="G28" s="7">
        <f t="shared" si="4"/>
        <v>330</v>
      </c>
      <c r="H28" s="7">
        <f>proposal!C14</f>
        <v>400</v>
      </c>
      <c r="I28" s="34" t="s">
        <v>271</v>
      </c>
    </row>
    <row r="29" spans="1:9" ht="21" customHeight="1" x14ac:dyDescent="0.3">
      <c r="A29" s="8"/>
      <c r="B29" s="8"/>
      <c r="C29" s="3" t="s">
        <v>118</v>
      </c>
      <c r="D29" s="3"/>
      <c r="E29" s="7">
        <v>0</v>
      </c>
      <c r="F29" s="7">
        <f>200+41</f>
        <v>241</v>
      </c>
      <c r="G29" s="7">
        <f>200+41</f>
        <v>241</v>
      </c>
      <c r="H29" s="7">
        <f>proposal!C15</f>
        <v>150</v>
      </c>
      <c r="I29" s="34" t="s">
        <v>272</v>
      </c>
    </row>
    <row r="30" spans="1:9" ht="21" customHeight="1" x14ac:dyDescent="0.3">
      <c r="A30" s="8"/>
      <c r="B30" s="8"/>
      <c r="C30" s="3" t="s">
        <v>119</v>
      </c>
      <c r="D30" s="3"/>
      <c r="E30" s="7">
        <f>3*16.2+6*0.9*(18)+6.5*(1+5*0.2)+1*9</f>
        <v>167.8</v>
      </c>
      <c r="F30" s="7">
        <f>3*16.2+7*0.9*(18)+6.5*(1+7*0.2)+6.9+3*9</f>
        <v>211.5</v>
      </c>
      <c r="G30" s="7">
        <f>3*16.2+8*0.9*(18)+6.5*(1+8*0.2)+6.9+4*9</f>
        <v>238</v>
      </c>
      <c r="H30" s="7"/>
      <c r="I30" s="34" t="s">
        <v>408</v>
      </c>
    </row>
    <row r="31" spans="1:9" ht="21" customHeight="1" x14ac:dyDescent="0.3">
      <c r="A31" s="8"/>
      <c r="B31" s="8"/>
      <c r="C31" s="3" t="s">
        <v>120</v>
      </c>
      <c r="D31" s="3"/>
      <c r="E31" s="7">
        <f>(1+3*0.15)*10+(1+3*0.3)*(13.6+16.2+8.7)</f>
        <v>87.649999999999991</v>
      </c>
      <c r="F31" s="7">
        <f>(1+5*0.15)*10+(1+5*0.3)*(13.6+16.2+8.7)</f>
        <v>113.75</v>
      </c>
      <c r="G31" s="7">
        <f>(1+6*0.15)*10+(1+6*0.3)*(13.6+16.2+8.7)</f>
        <v>126.8</v>
      </c>
      <c r="H31" s="7"/>
      <c r="I31" s="34" t="s">
        <v>407</v>
      </c>
    </row>
    <row r="32" spans="1:9" ht="21" customHeight="1" x14ac:dyDescent="0.3">
      <c r="A32" s="8"/>
      <c r="B32" s="107" t="s">
        <v>14</v>
      </c>
      <c r="C32" s="30"/>
      <c r="D32" s="30"/>
      <c r="E32" s="108">
        <f>SUM(E33:E40)</f>
        <v>25</v>
      </c>
      <c r="F32" s="108">
        <f>SUM(F33:F40)</f>
        <v>70.342119999999994</v>
      </c>
      <c r="G32" s="108">
        <f>SUM(G33:G40)</f>
        <v>70.342119999999994</v>
      </c>
      <c r="H32" s="108">
        <f>SUM(H33:H40)</f>
        <v>80</v>
      </c>
      <c r="I32" s="34"/>
    </row>
    <row r="33" spans="1:9" ht="21" customHeight="1" x14ac:dyDescent="0.3">
      <c r="A33" s="8"/>
      <c r="B33" s="8"/>
      <c r="C33" s="3" t="s">
        <v>99</v>
      </c>
      <c r="D33" s="3"/>
      <c r="E33" s="17">
        <v>0</v>
      </c>
      <c r="F33" s="17">
        <f>guide_collimator!C9/1000</f>
        <v>45.342119999999994</v>
      </c>
      <c r="G33" s="17">
        <f>guide_collimator!C9/1000</f>
        <v>45.342119999999994</v>
      </c>
      <c r="H33" s="7"/>
      <c r="I33" s="36" t="s">
        <v>328</v>
      </c>
    </row>
    <row r="34" spans="1:9" ht="21" customHeight="1" x14ac:dyDescent="0.3">
      <c r="A34" s="8"/>
      <c r="B34" s="8"/>
      <c r="C34" s="11"/>
      <c r="D34" s="10" t="s">
        <v>262</v>
      </c>
      <c r="E34" s="7"/>
      <c r="F34" s="7"/>
      <c r="G34" s="7"/>
      <c r="H34" s="7"/>
      <c r="I34" s="36" t="s">
        <v>329</v>
      </c>
    </row>
    <row r="35" spans="1:9" ht="21" customHeight="1" x14ac:dyDescent="0.3">
      <c r="A35" s="8"/>
      <c r="B35" s="8"/>
      <c r="C35" s="11"/>
      <c r="D35" s="10" t="s">
        <v>263</v>
      </c>
      <c r="E35" s="7"/>
      <c r="F35" s="7"/>
      <c r="G35" s="7"/>
      <c r="H35" s="7"/>
      <c r="I35" s="36" t="s">
        <v>329</v>
      </c>
    </row>
    <row r="36" spans="1:9" ht="21" customHeight="1" x14ac:dyDescent="0.3">
      <c r="A36" s="8"/>
      <c r="B36" s="8"/>
      <c r="C36" s="11"/>
      <c r="D36" s="10" t="s">
        <v>261</v>
      </c>
      <c r="E36" s="7">
        <v>25</v>
      </c>
      <c r="F36" s="7">
        <v>25</v>
      </c>
      <c r="G36" s="7">
        <v>25</v>
      </c>
      <c r="H36" s="7">
        <f>proposal!C16</f>
        <v>30</v>
      </c>
      <c r="I36" s="36" t="s">
        <v>297</v>
      </c>
    </row>
    <row r="37" spans="1:9" ht="21" customHeight="1" x14ac:dyDescent="0.3">
      <c r="A37" s="8"/>
      <c r="B37" s="8"/>
      <c r="C37" s="11"/>
      <c r="D37" s="10" t="s">
        <v>100</v>
      </c>
      <c r="E37" s="7"/>
      <c r="F37" s="7"/>
      <c r="G37" s="7"/>
      <c r="H37" s="7"/>
      <c r="I37" s="36" t="s">
        <v>329</v>
      </c>
    </row>
    <row r="38" spans="1:9" ht="21" customHeight="1" x14ac:dyDescent="0.3">
      <c r="A38" s="8"/>
      <c r="B38" s="8"/>
      <c r="C38" s="11"/>
      <c r="D38" s="14" t="s">
        <v>101</v>
      </c>
      <c r="E38" s="7"/>
      <c r="F38" s="7"/>
      <c r="G38" s="7"/>
      <c r="H38" s="7">
        <f>proposal!C25</f>
        <v>50</v>
      </c>
      <c r="I38" s="36" t="s">
        <v>329</v>
      </c>
    </row>
    <row r="39" spans="1:9" ht="21" customHeight="1" x14ac:dyDescent="0.3">
      <c r="A39" s="8"/>
      <c r="B39" s="8"/>
      <c r="C39" s="3" t="s">
        <v>102</v>
      </c>
      <c r="D39" s="3"/>
      <c r="E39" s="7"/>
      <c r="F39" s="7"/>
      <c r="G39" s="7"/>
      <c r="H39" s="7"/>
      <c r="I39" s="34"/>
    </row>
    <row r="40" spans="1:9" ht="21" customHeight="1" x14ac:dyDescent="0.3">
      <c r="A40" s="8"/>
      <c r="B40" s="8"/>
      <c r="C40" s="11"/>
      <c r="D40" s="10" t="s">
        <v>103</v>
      </c>
      <c r="E40" s="7">
        <v>0</v>
      </c>
      <c r="F40" s="7">
        <v>0</v>
      </c>
      <c r="G40" s="7">
        <v>0</v>
      </c>
      <c r="H40" s="7"/>
      <c r="I40" s="36" t="s">
        <v>329</v>
      </c>
    </row>
    <row r="41" spans="1:9" ht="21" customHeight="1" x14ac:dyDescent="0.3">
      <c r="A41" s="8"/>
      <c r="B41" s="107" t="s">
        <v>15</v>
      </c>
      <c r="C41" s="30"/>
      <c r="D41" s="30"/>
      <c r="E41" s="31">
        <f t="shared" ref="E41:F41" si="5">SUM(E42:E47)</f>
        <v>0</v>
      </c>
      <c r="F41" s="31">
        <f t="shared" si="5"/>
        <v>450</v>
      </c>
      <c r="G41" s="31">
        <f>SUM(G42:G47)</f>
        <v>510</v>
      </c>
      <c r="H41" s="31">
        <f>SUM(H42:H47)</f>
        <v>500</v>
      </c>
      <c r="I41" s="34"/>
    </row>
    <row r="42" spans="1:9" ht="21" customHeight="1" x14ac:dyDescent="0.3">
      <c r="A42" s="8"/>
      <c r="B42" s="15"/>
      <c r="C42" s="3" t="s">
        <v>104</v>
      </c>
      <c r="D42" s="3"/>
      <c r="E42" s="7"/>
      <c r="F42" s="7"/>
      <c r="G42" s="7"/>
      <c r="H42" s="7"/>
      <c r="I42" s="34"/>
    </row>
    <row r="43" spans="1:9" ht="21" customHeight="1" x14ac:dyDescent="0.3">
      <c r="A43" s="8"/>
      <c r="B43" s="15"/>
      <c r="C43" s="11"/>
      <c r="D43" s="10" t="s">
        <v>105</v>
      </c>
      <c r="E43" s="7">
        <v>0</v>
      </c>
      <c r="F43" s="7">
        <v>85</v>
      </c>
      <c r="G43" s="7">
        <v>145</v>
      </c>
      <c r="H43" s="7">
        <f>proposal!C21</f>
        <v>200</v>
      </c>
      <c r="I43" s="34" t="s">
        <v>125</v>
      </c>
    </row>
    <row r="44" spans="1:9" ht="21" customHeight="1" x14ac:dyDescent="0.3">
      <c r="A44" s="8"/>
      <c r="B44" s="15"/>
      <c r="C44" s="11"/>
      <c r="D44" s="10" t="s">
        <v>106</v>
      </c>
      <c r="E44" s="7">
        <v>0</v>
      </c>
      <c r="F44" s="7">
        <v>80</v>
      </c>
      <c r="G44" s="7">
        <v>80</v>
      </c>
      <c r="H44" s="7">
        <f>proposal!C18</f>
        <v>50</v>
      </c>
      <c r="I44" s="34" t="s">
        <v>295</v>
      </c>
    </row>
    <row r="45" spans="1:9" ht="21" customHeight="1" x14ac:dyDescent="0.3">
      <c r="A45" s="8"/>
      <c r="B45" s="15"/>
      <c r="C45" s="11"/>
      <c r="D45" s="10" t="s">
        <v>107</v>
      </c>
      <c r="E45" s="7">
        <v>0</v>
      </c>
      <c r="F45" s="7">
        <v>85</v>
      </c>
      <c r="G45" s="7">
        <v>85</v>
      </c>
      <c r="H45" s="7">
        <f>proposal!C24</f>
        <v>50</v>
      </c>
      <c r="I45" s="34" t="s">
        <v>295</v>
      </c>
    </row>
    <row r="46" spans="1:9" ht="21" customHeight="1" x14ac:dyDescent="0.3">
      <c r="A46" s="8"/>
      <c r="B46" s="15"/>
      <c r="C46" s="11"/>
      <c r="D46" s="10" t="s">
        <v>108</v>
      </c>
      <c r="E46" s="7">
        <v>0</v>
      </c>
      <c r="F46" s="7">
        <v>50</v>
      </c>
      <c r="G46" s="7">
        <v>50</v>
      </c>
      <c r="H46" s="7">
        <f>proposal!C20</f>
        <v>50</v>
      </c>
      <c r="I46" s="34" t="s">
        <v>295</v>
      </c>
    </row>
    <row r="47" spans="1:9" ht="21" customHeight="1" x14ac:dyDescent="0.3">
      <c r="A47" s="8"/>
      <c r="B47" s="15"/>
      <c r="C47" s="11"/>
      <c r="D47" s="10" t="s">
        <v>122</v>
      </c>
      <c r="E47" s="7">
        <v>0</v>
      </c>
      <c r="F47" s="7">
        <v>150</v>
      </c>
      <c r="G47" s="7">
        <v>150</v>
      </c>
      <c r="H47" s="7">
        <f>proposal!C22</f>
        <v>150</v>
      </c>
      <c r="I47" s="34"/>
    </row>
    <row r="48" spans="1:9" ht="21" customHeight="1" x14ac:dyDescent="0.3">
      <c r="A48" s="8"/>
      <c r="B48" s="107" t="s">
        <v>16</v>
      </c>
      <c r="C48" s="30"/>
      <c r="D48" s="30"/>
      <c r="E48" s="31">
        <f t="shared" ref="E48:F48" si="6">SUM(E49:E53)</f>
        <v>81</v>
      </c>
      <c r="F48" s="31">
        <f t="shared" si="6"/>
        <v>81</v>
      </c>
      <c r="G48" s="31">
        <f>SUM(G49:G53)</f>
        <v>81</v>
      </c>
      <c r="H48" s="31">
        <f>SUM(H49:H53)</f>
        <v>55</v>
      </c>
      <c r="I48" s="34"/>
    </row>
    <row r="49" spans="1:9" ht="21" customHeight="1" x14ac:dyDescent="0.3">
      <c r="A49" s="8"/>
      <c r="B49" s="8"/>
      <c r="C49" s="3" t="s">
        <v>17</v>
      </c>
      <c r="D49" s="3"/>
      <c r="E49" s="7"/>
      <c r="F49" s="7"/>
      <c r="G49" s="7"/>
      <c r="H49" s="7">
        <f>proposal!C17</f>
        <v>55</v>
      </c>
      <c r="I49" s="34"/>
    </row>
    <row r="50" spans="1:9" ht="21" customHeight="1" x14ac:dyDescent="0.3">
      <c r="A50" s="8"/>
      <c r="B50" s="8"/>
      <c r="C50" s="11"/>
      <c r="D50" s="10" t="s">
        <v>264</v>
      </c>
      <c r="E50" s="7">
        <v>27</v>
      </c>
      <c r="F50" s="7">
        <v>27</v>
      </c>
      <c r="G50" s="7">
        <v>27</v>
      </c>
      <c r="H50" s="7"/>
      <c r="I50" s="34" t="s">
        <v>290</v>
      </c>
    </row>
    <row r="51" spans="1:9" ht="21" customHeight="1" x14ac:dyDescent="0.3">
      <c r="A51" s="8"/>
      <c r="B51" s="8"/>
      <c r="C51" s="11"/>
      <c r="D51" s="10" t="s">
        <v>265</v>
      </c>
      <c r="E51" s="7">
        <v>27</v>
      </c>
      <c r="F51" s="7">
        <v>27</v>
      </c>
      <c r="G51" s="7">
        <v>27</v>
      </c>
      <c r="H51" s="7"/>
      <c r="I51" s="34" t="s">
        <v>290</v>
      </c>
    </row>
    <row r="52" spans="1:9" ht="21" customHeight="1" x14ac:dyDescent="0.3">
      <c r="A52" s="8"/>
      <c r="B52" s="8"/>
      <c r="C52" s="11"/>
      <c r="D52" s="10" t="s">
        <v>266</v>
      </c>
      <c r="E52" s="7">
        <v>27</v>
      </c>
      <c r="F52" s="7">
        <v>27</v>
      </c>
      <c r="G52" s="7">
        <v>27</v>
      </c>
      <c r="H52" s="7"/>
      <c r="I52" s="34" t="s">
        <v>290</v>
      </c>
    </row>
    <row r="53" spans="1:9" ht="21" customHeight="1" x14ac:dyDescent="0.3">
      <c r="A53" s="8"/>
      <c r="B53" s="8"/>
      <c r="C53" s="3" t="s">
        <v>109</v>
      </c>
      <c r="D53" s="3"/>
      <c r="E53" s="7"/>
      <c r="F53" s="7"/>
      <c r="G53" s="7"/>
      <c r="H53" s="7"/>
      <c r="I53" s="36"/>
    </row>
    <row r="54" spans="1:9" ht="21" customHeight="1" x14ac:dyDescent="0.3">
      <c r="A54" s="8"/>
      <c r="B54" s="107" t="s">
        <v>18</v>
      </c>
      <c r="C54" s="30"/>
      <c r="D54" s="30"/>
      <c r="E54" s="31">
        <f t="shared" ref="E54:F54" si="7">SUM(E55:E58)</f>
        <v>286</v>
      </c>
      <c r="F54" s="31">
        <f t="shared" si="7"/>
        <v>286</v>
      </c>
      <c r="G54" s="31">
        <f>SUM(G55:G58)</f>
        <v>286</v>
      </c>
      <c r="H54" s="31">
        <f>SUM(H55:H58)</f>
        <v>850</v>
      </c>
      <c r="I54" s="34"/>
    </row>
    <row r="55" spans="1:9" ht="21" customHeight="1" x14ac:dyDescent="0.3">
      <c r="A55" s="8"/>
      <c r="B55" s="8"/>
      <c r="C55" s="3" t="s">
        <v>116</v>
      </c>
      <c r="D55" s="3"/>
      <c r="E55" s="7">
        <v>0</v>
      </c>
      <c r="F55" s="7">
        <v>0</v>
      </c>
      <c r="G55" s="7">
        <v>0</v>
      </c>
      <c r="H55" s="63">
        <f>proposal!C5</f>
        <v>150</v>
      </c>
      <c r="I55" s="34" t="s">
        <v>330</v>
      </c>
    </row>
    <row r="56" spans="1:9" ht="21" customHeight="1" x14ac:dyDescent="0.3">
      <c r="A56" s="8"/>
      <c r="B56" s="8"/>
      <c r="C56" s="3" t="s">
        <v>19</v>
      </c>
      <c r="D56" s="3"/>
      <c r="E56" s="7">
        <v>168</v>
      </c>
      <c r="F56" s="7">
        <v>168</v>
      </c>
      <c r="G56" s="7">
        <v>168</v>
      </c>
      <c r="H56" s="63">
        <f>proposal!C3</f>
        <v>600</v>
      </c>
      <c r="I56" s="34" t="s">
        <v>316</v>
      </c>
    </row>
    <row r="57" spans="1:9" ht="21" customHeight="1" x14ac:dyDescent="0.3">
      <c r="A57" s="8"/>
      <c r="B57" s="8"/>
      <c r="C57" s="3" t="s">
        <v>332</v>
      </c>
      <c r="D57" s="3"/>
      <c r="E57" s="7">
        <v>18</v>
      </c>
      <c r="F57" s="7">
        <v>18</v>
      </c>
      <c r="G57" s="7">
        <v>18</v>
      </c>
      <c r="H57" s="63">
        <f>proposal!C4</f>
        <v>100</v>
      </c>
      <c r="I57" s="34" t="s">
        <v>333</v>
      </c>
    </row>
    <row r="58" spans="1:9" ht="21" customHeight="1" x14ac:dyDescent="0.3">
      <c r="A58" s="8"/>
      <c r="B58" s="8"/>
      <c r="C58" s="3" t="s">
        <v>20</v>
      </c>
      <c r="D58" s="3"/>
      <c r="E58" s="7">
        <v>100</v>
      </c>
      <c r="F58" s="7">
        <v>100</v>
      </c>
      <c r="G58" s="7">
        <v>100</v>
      </c>
      <c r="H58" s="7"/>
      <c r="I58" s="34" t="s">
        <v>436</v>
      </c>
    </row>
    <row r="59" spans="1:9" ht="21" customHeight="1" x14ac:dyDescent="0.3">
      <c r="A59" s="8"/>
      <c r="B59" s="107" t="s">
        <v>21</v>
      </c>
      <c r="C59" s="30"/>
      <c r="D59" s="30"/>
      <c r="E59" s="31">
        <f t="shared" ref="E59:F59" si="8">SUM(E60:E63)</f>
        <v>0</v>
      </c>
      <c r="F59" s="31">
        <f t="shared" si="8"/>
        <v>0</v>
      </c>
      <c r="G59" s="31">
        <f>SUM(G60:G63)</f>
        <v>0</v>
      </c>
      <c r="H59" s="31">
        <f>SUM(H60:H63)</f>
        <v>275</v>
      </c>
      <c r="I59" s="34"/>
    </row>
    <row r="60" spans="1:9" ht="21" customHeight="1" x14ac:dyDescent="0.3">
      <c r="A60" s="8"/>
      <c r="B60" s="8"/>
      <c r="C60" s="3" t="s">
        <v>126</v>
      </c>
      <c r="D60" s="3"/>
      <c r="E60" s="7">
        <v>0</v>
      </c>
      <c r="F60" s="7">
        <v>0</v>
      </c>
      <c r="G60" s="7">
        <v>0</v>
      </c>
      <c r="H60" s="63">
        <f>proposal!C8+proposal!C9</f>
        <v>275</v>
      </c>
      <c r="I60" s="34" t="s">
        <v>293</v>
      </c>
    </row>
    <row r="61" spans="1:9" ht="21" customHeight="1" x14ac:dyDescent="0.3">
      <c r="A61" s="8"/>
      <c r="B61" s="8"/>
      <c r="C61" s="3" t="s">
        <v>22</v>
      </c>
      <c r="D61" s="3"/>
      <c r="E61" s="7">
        <v>0</v>
      </c>
      <c r="F61" s="7">
        <v>0</v>
      </c>
      <c r="G61" s="7">
        <v>0</v>
      </c>
      <c r="H61" s="7">
        <v>0</v>
      </c>
      <c r="I61" s="34" t="s">
        <v>293</v>
      </c>
    </row>
    <row r="62" spans="1:9" ht="21" customHeight="1" x14ac:dyDescent="0.3">
      <c r="A62" s="8"/>
      <c r="B62" s="8"/>
      <c r="C62" s="3" t="s">
        <v>23</v>
      </c>
      <c r="D62" s="3"/>
      <c r="E62" s="7">
        <v>0</v>
      </c>
      <c r="F62" s="7">
        <v>0</v>
      </c>
      <c r="G62" s="7">
        <v>0</v>
      </c>
      <c r="H62" s="7">
        <v>0</v>
      </c>
      <c r="I62" s="34" t="s">
        <v>293</v>
      </c>
    </row>
    <row r="63" spans="1:9" ht="21" customHeight="1" x14ac:dyDescent="0.3">
      <c r="A63" s="8"/>
      <c r="B63" s="8"/>
      <c r="C63" s="3" t="s">
        <v>110</v>
      </c>
      <c r="D63" s="3"/>
      <c r="E63" s="7">
        <v>0</v>
      </c>
      <c r="F63" s="7">
        <v>0</v>
      </c>
      <c r="G63" s="7">
        <v>0</v>
      </c>
      <c r="H63" s="7">
        <v>0</v>
      </c>
      <c r="I63" s="34" t="s">
        <v>293</v>
      </c>
    </row>
    <row r="64" spans="1:9" ht="21" customHeight="1" x14ac:dyDescent="0.3">
      <c r="A64" s="8"/>
      <c r="B64" s="107" t="s">
        <v>24</v>
      </c>
      <c r="C64" s="30"/>
      <c r="D64" s="30"/>
      <c r="E64" s="108">
        <f t="shared" ref="E64:F64" si="9">SUM(E65:E68)</f>
        <v>1685.6530749999995</v>
      </c>
      <c r="F64" s="108">
        <f t="shared" si="9"/>
        <v>1685.6530749999995</v>
      </c>
      <c r="G64" s="108">
        <f>SUM(G65:G68)</f>
        <v>1685.6530749999995</v>
      </c>
      <c r="H64" s="108">
        <f>SUM(H65:H68)</f>
        <v>1800</v>
      </c>
      <c r="I64" s="34"/>
    </row>
    <row r="65" spans="1:9" ht="21" customHeight="1" x14ac:dyDescent="0.3">
      <c r="A65" s="8"/>
      <c r="B65" s="8"/>
      <c r="C65" s="3" t="s">
        <v>25</v>
      </c>
      <c r="D65" s="3"/>
      <c r="E65" s="17">
        <f>G65</f>
        <v>74.392800000000008</v>
      </c>
      <c r="F65" s="17">
        <f>G65</f>
        <v>74.392800000000008</v>
      </c>
      <c r="G65" s="17">
        <f>'[1]prices+B4C lines'!$F$22/1000</f>
        <v>74.392800000000008</v>
      </c>
      <c r="H65" s="7"/>
      <c r="I65" s="34" t="s">
        <v>299</v>
      </c>
    </row>
    <row r="66" spans="1:9" ht="21" customHeight="1" x14ac:dyDescent="0.3">
      <c r="A66" s="8"/>
      <c r="B66" s="8"/>
      <c r="C66" s="3" t="s">
        <v>26</v>
      </c>
      <c r="D66" s="3"/>
      <c r="E66" s="17">
        <f>F66</f>
        <v>1519.8602749999993</v>
      </c>
      <c r="F66" s="17">
        <f>G66</f>
        <v>1519.8602749999993</v>
      </c>
      <c r="G66" s="17">
        <f>[1]shielding_quotation!$X$342</f>
        <v>1519.8602749999993</v>
      </c>
      <c r="H66" s="63">
        <f>proposal!C10</f>
        <v>1800</v>
      </c>
      <c r="I66" s="34" t="s">
        <v>141</v>
      </c>
    </row>
    <row r="67" spans="1:9" ht="21" customHeight="1" x14ac:dyDescent="0.3">
      <c r="A67" s="8"/>
      <c r="B67" s="8"/>
      <c r="C67" s="3" t="s">
        <v>260</v>
      </c>
      <c r="D67" s="3"/>
      <c r="E67" s="7">
        <f>G67</f>
        <v>11</v>
      </c>
      <c r="F67" s="7">
        <f>G67</f>
        <v>11</v>
      </c>
      <c r="G67" s="7">
        <f>'[1]prices+B4C lines'!$E$26/1000</f>
        <v>11</v>
      </c>
      <c r="H67" s="7"/>
      <c r="I67" s="34" t="s">
        <v>300</v>
      </c>
    </row>
    <row r="68" spans="1:9" ht="21" customHeight="1" x14ac:dyDescent="0.3">
      <c r="A68" s="8"/>
      <c r="B68" s="8"/>
      <c r="C68" s="3" t="s">
        <v>259</v>
      </c>
      <c r="D68" s="16"/>
      <c r="E68" s="7">
        <f>G68</f>
        <v>80.399999999999991</v>
      </c>
      <c r="F68" s="7">
        <f>G68</f>
        <v>80.399999999999991</v>
      </c>
      <c r="G68" s="7">
        <f>'[1]prices+B4C lines'!$E$30/1000</f>
        <v>80.399999999999991</v>
      </c>
      <c r="H68" s="7"/>
      <c r="I68" s="34" t="s">
        <v>300</v>
      </c>
    </row>
    <row r="69" spans="1:9" ht="21" customHeight="1" x14ac:dyDescent="0.3">
      <c r="A69" s="103" t="s">
        <v>27</v>
      </c>
      <c r="B69" s="103"/>
      <c r="C69" s="104"/>
      <c r="D69" s="104"/>
      <c r="E69" s="105">
        <f>SUM(E70:E72)</f>
        <v>70</v>
      </c>
      <c r="F69" s="105">
        <f>SUM(F70:F72)</f>
        <v>288.89999999999998</v>
      </c>
      <c r="G69" s="105">
        <f>SUM(G70:G72)</f>
        <v>1736.9</v>
      </c>
      <c r="H69" s="105">
        <f>SUM(H70:H72)</f>
        <v>200</v>
      </c>
      <c r="I69" s="34"/>
    </row>
    <row r="70" spans="1:9" ht="21" customHeight="1" x14ac:dyDescent="0.3">
      <c r="A70" s="8"/>
      <c r="B70" s="107" t="s">
        <v>28</v>
      </c>
      <c r="C70" s="30"/>
      <c r="D70" s="30"/>
      <c r="E70" s="108">
        <v>10</v>
      </c>
      <c r="F70" s="108">
        <v>10</v>
      </c>
      <c r="G70" s="108">
        <v>10</v>
      </c>
      <c r="H70" s="108"/>
      <c r="I70" s="34" t="s">
        <v>440</v>
      </c>
    </row>
    <row r="71" spans="1:9" ht="21" customHeight="1" x14ac:dyDescent="0.3">
      <c r="A71" s="8"/>
      <c r="B71" s="107" t="s">
        <v>29</v>
      </c>
      <c r="C71" s="30"/>
      <c r="D71" s="30"/>
      <c r="E71" s="108">
        <v>0</v>
      </c>
      <c r="F71" s="108">
        <v>0</v>
      </c>
      <c r="G71" s="108">
        <v>0</v>
      </c>
      <c r="H71" s="108">
        <v>0</v>
      </c>
      <c r="I71" s="34" t="s">
        <v>301</v>
      </c>
    </row>
    <row r="72" spans="1:9" ht="21" customHeight="1" x14ac:dyDescent="0.3">
      <c r="A72" s="8"/>
      <c r="B72" s="107" t="s">
        <v>30</v>
      </c>
      <c r="C72" s="30"/>
      <c r="D72" s="30"/>
      <c r="E72" s="108">
        <f t="shared" ref="E72:F72" si="10">SUM(E73:E84)</f>
        <v>60</v>
      </c>
      <c r="F72" s="108">
        <f t="shared" si="10"/>
        <v>278.89999999999998</v>
      </c>
      <c r="G72" s="108">
        <f>SUM(G73:G84)</f>
        <v>1726.9</v>
      </c>
      <c r="H72" s="108">
        <f>proposal!C26</f>
        <v>200</v>
      </c>
      <c r="I72" s="34" t="s">
        <v>302</v>
      </c>
    </row>
    <row r="73" spans="1:9" ht="21" customHeight="1" x14ac:dyDescent="0.3">
      <c r="A73" s="8"/>
      <c r="B73" s="8"/>
      <c r="C73" s="3" t="s">
        <v>143</v>
      </c>
      <c r="D73" s="16"/>
      <c r="E73" s="7">
        <v>0</v>
      </c>
      <c r="F73" s="7">
        <f>G73</f>
        <v>108.5</v>
      </c>
      <c r="G73" s="7">
        <f>SEE!B3+SEE!C3</f>
        <v>108.5</v>
      </c>
      <c r="H73" s="7"/>
      <c r="I73" s="34" t="s">
        <v>443</v>
      </c>
    </row>
    <row r="74" spans="1:9" ht="21" customHeight="1" x14ac:dyDescent="0.3">
      <c r="A74" s="8"/>
      <c r="B74" s="8"/>
      <c r="C74" s="3" t="s">
        <v>130</v>
      </c>
      <c r="D74" s="16"/>
      <c r="E74" s="7">
        <v>0</v>
      </c>
      <c r="F74" s="7"/>
      <c r="G74" s="7">
        <f>SEE!B4+SEE!C4</f>
        <v>263</v>
      </c>
      <c r="H74" s="7"/>
      <c r="I74" s="34" t="s">
        <v>158</v>
      </c>
    </row>
    <row r="75" spans="1:9" ht="21" customHeight="1" x14ac:dyDescent="0.3">
      <c r="A75" s="8"/>
      <c r="B75" s="8"/>
      <c r="C75" s="3" t="s">
        <v>142</v>
      </c>
      <c r="D75" s="16"/>
      <c r="E75" s="7">
        <v>0</v>
      </c>
      <c r="F75" s="7"/>
      <c r="G75" s="7">
        <f>SEE!B5+SEE!C5</f>
        <v>85</v>
      </c>
      <c r="H75" s="7"/>
      <c r="I75" s="34" t="s">
        <v>158</v>
      </c>
    </row>
    <row r="76" spans="1:9" ht="21" customHeight="1" x14ac:dyDescent="0.3">
      <c r="A76" s="8"/>
      <c r="B76" s="8"/>
      <c r="C76" s="3" t="s">
        <v>144</v>
      </c>
      <c r="D76" s="16"/>
      <c r="E76" s="7">
        <v>0</v>
      </c>
      <c r="F76" s="7">
        <f t="shared" ref="F76:F83" si="11">G76</f>
        <v>55</v>
      </c>
      <c r="G76" s="7">
        <f>SEE!B6+SEE!C6</f>
        <v>55</v>
      </c>
      <c r="H76" s="7"/>
      <c r="I76" s="34" t="s">
        <v>443</v>
      </c>
    </row>
    <row r="77" spans="1:9" ht="21" customHeight="1" x14ac:dyDescent="0.3">
      <c r="A77" s="8"/>
      <c r="B77" s="8"/>
      <c r="C77" s="3" t="s">
        <v>145</v>
      </c>
      <c r="D77" s="16"/>
      <c r="E77" s="7">
        <v>0</v>
      </c>
      <c r="F77" s="7">
        <f t="shared" si="11"/>
        <v>55.4</v>
      </c>
      <c r="G77" s="7">
        <f>SEE!B7+SEE!C7</f>
        <v>55.4</v>
      </c>
      <c r="H77" s="7"/>
      <c r="I77" s="34" t="s">
        <v>443</v>
      </c>
    </row>
    <row r="78" spans="1:9" ht="21" customHeight="1" x14ac:dyDescent="0.3">
      <c r="A78" s="8"/>
      <c r="B78" s="8"/>
      <c r="C78" s="3" t="s">
        <v>146</v>
      </c>
      <c r="D78" s="16"/>
      <c r="E78" s="7">
        <v>0</v>
      </c>
      <c r="F78" s="7"/>
      <c r="G78" s="7">
        <f>SEE!B8+SEE!C8</f>
        <v>150</v>
      </c>
      <c r="H78" s="7"/>
      <c r="I78" s="34" t="s">
        <v>158</v>
      </c>
    </row>
    <row r="79" spans="1:9" ht="21" customHeight="1" x14ac:dyDescent="0.3">
      <c r="A79" s="8"/>
      <c r="B79" s="8"/>
      <c r="C79" s="3" t="s">
        <v>128</v>
      </c>
      <c r="D79" s="16"/>
      <c r="E79" s="7">
        <v>0</v>
      </c>
      <c r="F79" s="7"/>
      <c r="G79" s="7">
        <f>SEE!B9+SEE!C9</f>
        <v>400</v>
      </c>
      <c r="H79" s="7"/>
      <c r="I79" s="34" t="s">
        <v>158</v>
      </c>
    </row>
    <row r="80" spans="1:9" ht="21" customHeight="1" x14ac:dyDescent="0.3">
      <c r="A80" s="8"/>
      <c r="B80" s="8"/>
      <c r="C80" s="3" t="s">
        <v>129</v>
      </c>
      <c r="D80" s="16"/>
      <c r="E80" s="7">
        <v>0</v>
      </c>
      <c r="F80" s="7"/>
      <c r="G80" s="7">
        <f>SEE!B10+SEE!C10</f>
        <v>200</v>
      </c>
      <c r="H80" s="7"/>
      <c r="I80" s="34" t="s">
        <v>158</v>
      </c>
    </row>
    <row r="81" spans="1:9" ht="21" customHeight="1" x14ac:dyDescent="0.3">
      <c r="A81" s="8"/>
      <c r="B81" s="8"/>
      <c r="C81" s="3" t="s">
        <v>147</v>
      </c>
      <c r="D81" s="16"/>
      <c r="E81" s="7">
        <v>0</v>
      </c>
      <c r="F81" s="7"/>
      <c r="G81" s="7">
        <f>SEE!B11+SEE!C11</f>
        <v>50</v>
      </c>
      <c r="H81" s="7"/>
      <c r="I81" s="34" t="s">
        <v>158</v>
      </c>
    </row>
    <row r="82" spans="1:9" ht="21" customHeight="1" x14ac:dyDescent="0.3">
      <c r="A82" s="8"/>
      <c r="B82" s="8"/>
      <c r="C82" s="3" t="s">
        <v>149</v>
      </c>
      <c r="D82" s="16"/>
      <c r="E82" s="7">
        <v>0</v>
      </c>
      <c r="F82" s="7"/>
      <c r="G82" s="7">
        <f>SEE!B12+SEE!C12</f>
        <v>200</v>
      </c>
      <c r="H82" s="7"/>
      <c r="I82" s="34" t="s">
        <v>158</v>
      </c>
    </row>
    <row r="83" spans="1:9" ht="21" customHeight="1" x14ac:dyDescent="0.3">
      <c r="A83" s="8"/>
      <c r="B83" s="8"/>
      <c r="C83" s="3" t="s">
        <v>148</v>
      </c>
      <c r="D83" s="16"/>
      <c r="E83" s="7">
        <f>G83</f>
        <v>60</v>
      </c>
      <c r="F83" s="7">
        <f t="shared" si="11"/>
        <v>60</v>
      </c>
      <c r="G83" s="7">
        <f>SEE!B13+SEE!C13</f>
        <v>60</v>
      </c>
      <c r="H83" s="7"/>
      <c r="I83" s="34" t="s">
        <v>443</v>
      </c>
    </row>
    <row r="84" spans="1:9" ht="21" customHeight="1" x14ac:dyDescent="0.3">
      <c r="A84" s="8"/>
      <c r="B84" s="8"/>
      <c r="C84" s="3" t="s">
        <v>150</v>
      </c>
      <c r="D84" s="16"/>
      <c r="E84" s="7">
        <v>0</v>
      </c>
      <c r="F84" s="7">
        <v>0</v>
      </c>
      <c r="G84" s="7">
        <f>SEE!B14+SEE!C14</f>
        <v>100</v>
      </c>
      <c r="H84" s="7"/>
      <c r="I84" s="34" t="s">
        <v>443</v>
      </c>
    </row>
    <row r="85" spans="1:9" ht="21" customHeight="1" x14ac:dyDescent="0.3">
      <c r="A85" s="103" t="s">
        <v>31</v>
      </c>
      <c r="B85" s="103"/>
      <c r="C85" s="104"/>
      <c r="D85" s="104"/>
      <c r="E85" s="105">
        <f>SUM(E86,E90,E95,E99)</f>
        <v>2407.5</v>
      </c>
      <c r="F85" s="105">
        <f>SUM(F86,F90,F95,F99)</f>
        <v>5089.5</v>
      </c>
      <c r="G85" s="105">
        <f>SUM(G86,G90,G95,G99)</f>
        <v>6084.5</v>
      </c>
      <c r="H85" s="105">
        <f>SUM(H86,H90,H95,H99)</f>
        <v>4220</v>
      </c>
      <c r="I85" s="34"/>
    </row>
    <row r="86" spans="1:9" ht="21" customHeight="1" x14ac:dyDescent="0.3">
      <c r="A86" s="8"/>
      <c r="B86" s="107" t="s">
        <v>32</v>
      </c>
      <c r="C86" s="30"/>
      <c r="D86" s="30"/>
      <c r="E86" s="108">
        <f>SUM(E87:E89)</f>
        <v>2407.5</v>
      </c>
      <c r="F86" s="108">
        <f>SUM(F87:F89)</f>
        <v>4896.5</v>
      </c>
      <c r="G86" s="108">
        <f>SUM(G87:G89)</f>
        <v>5891.5</v>
      </c>
      <c r="H86" s="108">
        <f>SUM(H87:H89)</f>
        <v>3900</v>
      </c>
      <c r="I86" s="34"/>
    </row>
    <row r="87" spans="1:9" ht="21" customHeight="1" x14ac:dyDescent="0.3">
      <c r="A87" s="8"/>
      <c r="B87" s="8"/>
      <c r="C87" s="3" t="s">
        <v>33</v>
      </c>
      <c r="D87" s="3"/>
      <c r="E87" s="17">
        <v>1150</v>
      </c>
      <c r="F87" s="17">
        <v>3639</v>
      </c>
      <c r="G87" s="17">
        <v>4634</v>
      </c>
      <c r="H87" s="17">
        <f>proposal!C29</f>
        <v>3100</v>
      </c>
      <c r="I87" s="34" t="s">
        <v>307</v>
      </c>
    </row>
    <row r="88" spans="1:9" ht="21" customHeight="1" x14ac:dyDescent="0.3">
      <c r="A88" s="8"/>
      <c r="B88" s="8"/>
      <c r="C88" s="3" t="s">
        <v>111</v>
      </c>
      <c r="D88" s="3"/>
      <c r="E88" s="7">
        <f>F88</f>
        <v>1160</v>
      </c>
      <c r="F88" s="7">
        <f>G88</f>
        <v>1160</v>
      </c>
      <c r="G88" s="7">
        <f>'vacuum chamber'!C25/1000</f>
        <v>1160</v>
      </c>
      <c r="H88" s="7">
        <v>800</v>
      </c>
      <c r="I88" s="34" t="s">
        <v>424</v>
      </c>
    </row>
    <row r="89" spans="1:9" ht="21" customHeight="1" x14ac:dyDescent="0.3">
      <c r="A89" s="8"/>
      <c r="B89" s="8"/>
      <c r="C89" s="3" t="s">
        <v>34</v>
      </c>
      <c r="D89" s="3"/>
      <c r="E89" s="7">
        <v>97.5</v>
      </c>
      <c r="F89" s="7">
        <v>97.5</v>
      </c>
      <c r="G89" s="7">
        <v>97.5</v>
      </c>
      <c r="H89" s="7"/>
      <c r="I89" s="34" t="s">
        <v>306</v>
      </c>
    </row>
    <row r="90" spans="1:9" ht="21" customHeight="1" x14ac:dyDescent="0.3">
      <c r="A90" s="8"/>
      <c r="B90" s="30" t="s">
        <v>35</v>
      </c>
      <c r="C90" s="30"/>
      <c r="D90" s="30"/>
      <c r="E90" s="31">
        <f t="shared" ref="E90" si="12">SUM(E91:E94)</f>
        <v>0</v>
      </c>
      <c r="F90" s="31">
        <f>SUM(F91:F94)</f>
        <v>0</v>
      </c>
      <c r="G90" s="31">
        <f>SUM(G91:G94)</f>
        <v>0</v>
      </c>
      <c r="H90" s="31">
        <f>SUM(H91:H94)</f>
        <v>200</v>
      </c>
      <c r="I90" s="34" t="s">
        <v>293</v>
      </c>
    </row>
    <row r="91" spans="1:9" ht="21" customHeight="1" x14ac:dyDescent="0.3">
      <c r="A91" s="8"/>
      <c r="B91" s="8"/>
      <c r="C91" s="3" t="s">
        <v>112</v>
      </c>
      <c r="D91" s="3"/>
      <c r="E91" s="7"/>
      <c r="F91" s="7"/>
      <c r="G91" s="7"/>
      <c r="H91" s="7">
        <f>proposal!C31</f>
        <v>200</v>
      </c>
      <c r="I91" s="34" t="s">
        <v>293</v>
      </c>
    </row>
    <row r="92" spans="1:9" ht="21" customHeight="1" x14ac:dyDescent="0.3">
      <c r="A92" s="8"/>
      <c r="B92" s="8"/>
      <c r="C92" s="11"/>
      <c r="D92" s="10" t="s">
        <v>114</v>
      </c>
      <c r="E92" s="7">
        <v>0</v>
      </c>
      <c r="F92" s="7">
        <v>0</v>
      </c>
      <c r="G92" s="7">
        <v>0</v>
      </c>
      <c r="H92" s="7"/>
      <c r="I92" s="34" t="s">
        <v>293</v>
      </c>
    </row>
    <row r="93" spans="1:9" ht="21" customHeight="1" x14ac:dyDescent="0.3">
      <c r="A93" s="8"/>
      <c r="B93" s="8"/>
      <c r="C93" s="3" t="s">
        <v>113</v>
      </c>
      <c r="D93" s="3"/>
      <c r="E93" s="7"/>
      <c r="F93" s="7"/>
      <c r="G93" s="7"/>
      <c r="H93" s="7"/>
      <c r="I93" s="34" t="s">
        <v>293</v>
      </c>
    </row>
    <row r="94" spans="1:9" ht="21" customHeight="1" x14ac:dyDescent="0.3">
      <c r="A94" s="8"/>
      <c r="B94" s="8"/>
      <c r="C94" s="13"/>
      <c r="D94" s="10" t="s">
        <v>115</v>
      </c>
      <c r="E94" s="7">
        <v>0</v>
      </c>
      <c r="F94" s="7">
        <v>0</v>
      </c>
      <c r="G94" s="7">
        <v>0</v>
      </c>
      <c r="H94" s="7"/>
      <c r="I94" s="34" t="s">
        <v>293</v>
      </c>
    </row>
    <row r="95" spans="1:9" ht="21" customHeight="1" x14ac:dyDescent="0.3">
      <c r="A95" s="8"/>
      <c r="B95" s="30" t="s">
        <v>36</v>
      </c>
      <c r="C95" s="107"/>
      <c r="D95" s="110"/>
      <c r="E95" s="31">
        <f t="shared" ref="E95" si="13">SUM(E96:E98)</f>
        <v>0</v>
      </c>
      <c r="F95" s="31">
        <f>SUM(F96:F98)</f>
        <v>96</v>
      </c>
      <c r="G95" s="31">
        <f>SUM(G96:G98)</f>
        <v>96</v>
      </c>
      <c r="H95" s="31">
        <f>SUM(H96:H98)</f>
        <v>0</v>
      </c>
      <c r="I95" s="37"/>
    </row>
    <row r="96" spans="1:9" ht="21" customHeight="1" x14ac:dyDescent="0.3">
      <c r="A96" s="8"/>
      <c r="B96" s="29"/>
      <c r="C96" s="3" t="s">
        <v>267</v>
      </c>
      <c r="D96" s="3"/>
      <c r="E96" s="32">
        <v>0</v>
      </c>
      <c r="F96" s="32">
        <v>86</v>
      </c>
      <c r="G96" s="32">
        <v>86</v>
      </c>
      <c r="H96" s="32"/>
      <c r="I96" s="37" t="s">
        <v>437</v>
      </c>
    </row>
    <row r="97" spans="1:9" ht="21" customHeight="1" x14ac:dyDescent="0.3">
      <c r="A97" s="8"/>
      <c r="B97" s="29"/>
      <c r="C97" s="3" t="s">
        <v>269</v>
      </c>
      <c r="D97" s="3"/>
      <c r="E97" s="32">
        <v>0</v>
      </c>
      <c r="F97" s="32">
        <v>10</v>
      </c>
      <c r="G97" s="32">
        <v>10</v>
      </c>
      <c r="H97" s="32"/>
      <c r="I97" s="37" t="s">
        <v>437</v>
      </c>
    </row>
    <row r="98" spans="1:9" ht="21" customHeight="1" x14ac:dyDescent="0.3">
      <c r="A98" s="8"/>
      <c r="B98" s="29"/>
      <c r="C98" s="3" t="s">
        <v>268</v>
      </c>
      <c r="D98" s="3"/>
      <c r="E98" s="32">
        <v>0</v>
      </c>
      <c r="F98" s="32">
        <v>0</v>
      </c>
      <c r="G98" s="32">
        <v>0</v>
      </c>
      <c r="H98" s="32"/>
      <c r="I98" s="37" t="s">
        <v>327</v>
      </c>
    </row>
    <row r="99" spans="1:9" ht="21" customHeight="1" x14ac:dyDescent="0.3">
      <c r="A99" s="8"/>
      <c r="B99" s="30" t="s">
        <v>121</v>
      </c>
      <c r="C99" s="107"/>
      <c r="D99" s="107"/>
      <c r="E99" s="31">
        <f t="shared" ref="E99" si="14">SUM(E100:E102)</f>
        <v>0</v>
      </c>
      <c r="F99" s="31">
        <f>SUM(F100:F102)</f>
        <v>97</v>
      </c>
      <c r="G99" s="31">
        <f>SUM(G100:G102)</f>
        <v>97</v>
      </c>
      <c r="H99" s="31">
        <f>SUM(H100:H102)</f>
        <v>120</v>
      </c>
      <c r="I99" s="34"/>
    </row>
    <row r="100" spans="1:9" ht="21" customHeight="1" x14ac:dyDescent="0.3">
      <c r="A100" s="8"/>
      <c r="B100" s="15"/>
      <c r="C100" s="11"/>
      <c r="D100" s="10" t="s">
        <v>256</v>
      </c>
      <c r="E100" s="7">
        <v>0</v>
      </c>
      <c r="F100" s="7">
        <v>25</v>
      </c>
      <c r="G100" s="7">
        <v>25</v>
      </c>
      <c r="H100" s="7">
        <f>proposal!C19</f>
        <v>80</v>
      </c>
      <c r="I100" s="34" t="s">
        <v>295</v>
      </c>
    </row>
    <row r="101" spans="1:9" ht="21" customHeight="1" x14ac:dyDescent="0.3">
      <c r="A101" s="8"/>
      <c r="B101" s="15"/>
      <c r="C101" s="11"/>
      <c r="D101" s="26" t="s">
        <v>257</v>
      </c>
      <c r="E101" s="7">
        <v>0</v>
      </c>
      <c r="F101" s="7">
        <v>40</v>
      </c>
      <c r="G101" s="7">
        <v>40</v>
      </c>
      <c r="H101" s="7">
        <v>40</v>
      </c>
      <c r="I101" s="34"/>
    </row>
    <row r="102" spans="1:9" ht="21" customHeight="1" x14ac:dyDescent="0.3">
      <c r="A102" s="8"/>
      <c r="B102" s="15"/>
      <c r="C102" s="11"/>
      <c r="D102" s="26" t="s">
        <v>275</v>
      </c>
      <c r="E102" s="7">
        <v>0</v>
      </c>
      <c r="F102" s="7">
        <v>32</v>
      </c>
      <c r="G102" s="7">
        <v>32</v>
      </c>
      <c r="H102" s="7"/>
      <c r="I102" s="34" t="s">
        <v>276</v>
      </c>
    </row>
    <row r="103" spans="1:9" ht="21" customHeight="1" x14ac:dyDescent="0.3">
      <c r="A103" s="103" t="s">
        <v>37</v>
      </c>
      <c r="B103" s="103"/>
      <c r="C103" s="104"/>
      <c r="D103" s="104"/>
      <c r="E103" s="105">
        <f>SUM(E104,E105,E111,E122,E123,E124,E132)</f>
        <v>724.52320000000009</v>
      </c>
      <c r="F103" s="105">
        <f>SUM(F104,F105,F111,F122,F123,F124,F132)</f>
        <v>724.52320000000009</v>
      </c>
      <c r="G103" s="105">
        <f>SUM(G104,G105,G111,G122,G123,G124,G132)</f>
        <v>724.52320000000009</v>
      </c>
      <c r="H103" s="111">
        <f>SUM(H104,H105,H111,H122,H123,H124,H132)</f>
        <v>650</v>
      </c>
      <c r="I103" s="34"/>
    </row>
    <row r="104" spans="1:9" ht="21" customHeight="1" x14ac:dyDescent="0.3">
      <c r="A104" s="8"/>
      <c r="B104" s="107" t="s">
        <v>38</v>
      </c>
      <c r="C104" s="30"/>
      <c r="D104" s="30"/>
      <c r="E104" s="31">
        <v>125</v>
      </c>
      <c r="F104" s="31">
        <v>125</v>
      </c>
      <c r="G104" s="31">
        <v>125</v>
      </c>
      <c r="H104" s="31"/>
      <c r="I104" s="34" t="s">
        <v>442</v>
      </c>
    </row>
    <row r="105" spans="1:9" ht="21" customHeight="1" x14ac:dyDescent="0.3">
      <c r="A105" s="8"/>
      <c r="B105" s="107" t="s">
        <v>39</v>
      </c>
      <c r="C105" s="30"/>
      <c r="D105" s="30"/>
      <c r="E105" s="31">
        <f t="shared" ref="E105:F105" si="15">SUM(E106:E110)</f>
        <v>0</v>
      </c>
      <c r="F105" s="31">
        <f t="shared" si="15"/>
        <v>0</v>
      </c>
      <c r="G105" s="31">
        <f>SUM(G106:G110)</f>
        <v>0</v>
      </c>
      <c r="H105" s="31">
        <f>proposal!C28</f>
        <v>150</v>
      </c>
      <c r="I105" s="34" t="s">
        <v>389</v>
      </c>
    </row>
    <row r="106" spans="1:9" ht="21" customHeight="1" x14ac:dyDescent="0.3">
      <c r="A106" s="8"/>
      <c r="B106" s="8"/>
      <c r="C106" s="3" t="s">
        <v>40</v>
      </c>
      <c r="D106" s="3"/>
      <c r="E106" s="7">
        <v>0</v>
      </c>
      <c r="F106" s="7">
        <v>0</v>
      </c>
      <c r="G106" s="7">
        <v>0</v>
      </c>
      <c r="H106" s="7"/>
      <c r="I106" s="34" t="s">
        <v>389</v>
      </c>
    </row>
    <row r="107" spans="1:9" ht="21" customHeight="1" x14ac:dyDescent="0.3">
      <c r="A107" s="8"/>
      <c r="B107" s="8"/>
      <c r="C107" s="3" t="s">
        <v>41</v>
      </c>
      <c r="D107" s="3"/>
      <c r="E107" s="7"/>
      <c r="F107" s="7"/>
      <c r="G107" s="7"/>
      <c r="H107" s="7"/>
      <c r="I107" s="34" t="s">
        <v>389</v>
      </c>
    </row>
    <row r="108" spans="1:9" ht="21" customHeight="1" x14ac:dyDescent="0.3">
      <c r="A108" s="8"/>
      <c r="B108" s="8"/>
      <c r="C108" s="3" t="s">
        <v>42</v>
      </c>
      <c r="D108" s="3"/>
      <c r="E108" s="7"/>
      <c r="F108" s="7"/>
      <c r="G108" s="7"/>
      <c r="H108" s="7"/>
      <c r="I108" s="34" t="s">
        <v>389</v>
      </c>
    </row>
    <row r="109" spans="1:9" ht="21" customHeight="1" x14ac:dyDescent="0.3">
      <c r="A109" s="8"/>
      <c r="B109" s="8"/>
      <c r="C109" s="3" t="s">
        <v>43</v>
      </c>
      <c r="D109" s="3"/>
      <c r="E109" s="7"/>
      <c r="F109" s="7"/>
      <c r="G109" s="7"/>
      <c r="H109" s="7"/>
      <c r="I109" s="34" t="s">
        <v>389</v>
      </c>
    </row>
    <row r="110" spans="1:9" ht="21" customHeight="1" x14ac:dyDescent="0.3">
      <c r="A110" s="8"/>
      <c r="B110" s="8"/>
      <c r="C110" s="11"/>
      <c r="D110" s="10" t="s">
        <v>44</v>
      </c>
      <c r="E110" s="7"/>
      <c r="F110" s="7"/>
      <c r="G110" s="7"/>
      <c r="H110" s="7"/>
      <c r="I110" s="34" t="s">
        <v>389</v>
      </c>
    </row>
    <row r="111" spans="1:9" ht="21" customHeight="1" x14ac:dyDescent="0.3">
      <c r="A111" s="8"/>
      <c r="B111" s="107" t="s">
        <v>45</v>
      </c>
      <c r="C111" s="30"/>
      <c r="D111" s="30"/>
      <c r="E111" s="31">
        <f t="shared" ref="E111:F111" si="16">SUM(E112:E121)</f>
        <v>14</v>
      </c>
      <c r="F111" s="31">
        <f t="shared" si="16"/>
        <v>14</v>
      </c>
      <c r="G111" s="31">
        <f>SUM(G112:G121)</f>
        <v>14</v>
      </c>
      <c r="H111" s="31">
        <f>SUM(H112:H121)</f>
        <v>0</v>
      </c>
      <c r="I111" s="34"/>
    </row>
    <row r="112" spans="1:9" ht="21" customHeight="1" x14ac:dyDescent="0.3">
      <c r="A112" s="8"/>
      <c r="B112" s="8"/>
      <c r="C112" s="3" t="s">
        <v>46</v>
      </c>
      <c r="D112" s="3"/>
      <c r="E112" s="7">
        <f>F112</f>
        <v>0</v>
      </c>
      <c r="F112" s="7">
        <f>G112</f>
        <v>0</v>
      </c>
      <c r="G112" s="7">
        <v>0</v>
      </c>
      <c r="H112" s="7"/>
      <c r="I112" s="34" t="s">
        <v>390</v>
      </c>
    </row>
    <row r="113" spans="1:9" ht="21" customHeight="1" x14ac:dyDescent="0.3">
      <c r="A113" s="8"/>
      <c r="B113" s="8"/>
      <c r="C113" s="3" t="s">
        <v>47</v>
      </c>
      <c r="D113" s="3"/>
      <c r="E113" s="7">
        <f t="shared" ref="E113:F113" si="17">F113</f>
        <v>0</v>
      </c>
      <c r="F113" s="7">
        <f t="shared" si="17"/>
        <v>0</v>
      </c>
      <c r="G113" s="7">
        <v>0</v>
      </c>
      <c r="H113" s="7"/>
      <c r="I113" s="34" t="s">
        <v>390</v>
      </c>
    </row>
    <row r="114" spans="1:9" ht="21" customHeight="1" x14ac:dyDescent="0.3">
      <c r="A114" s="8"/>
      <c r="B114" s="8"/>
      <c r="C114" s="3" t="s">
        <v>48</v>
      </c>
      <c r="D114" s="3"/>
      <c r="E114" s="7">
        <f t="shared" ref="E114:F114" si="18">F114</f>
        <v>0</v>
      </c>
      <c r="F114" s="7">
        <f t="shared" si="18"/>
        <v>0</v>
      </c>
      <c r="G114" s="7">
        <v>0</v>
      </c>
      <c r="H114" s="7"/>
      <c r="I114" s="34" t="s">
        <v>390</v>
      </c>
    </row>
    <row r="115" spans="1:9" ht="21" customHeight="1" x14ac:dyDescent="0.3">
      <c r="A115" s="8"/>
      <c r="B115" s="8"/>
      <c r="C115" s="3" t="s">
        <v>49</v>
      </c>
      <c r="D115" s="3"/>
      <c r="E115" s="7">
        <f t="shared" ref="E115:F115" si="19">F115</f>
        <v>0</v>
      </c>
      <c r="F115" s="7">
        <f t="shared" si="19"/>
        <v>0</v>
      </c>
      <c r="G115" s="7">
        <v>0</v>
      </c>
      <c r="H115" s="7"/>
      <c r="I115" s="34" t="s">
        <v>390</v>
      </c>
    </row>
    <row r="116" spans="1:9" ht="21" customHeight="1" x14ac:dyDescent="0.3">
      <c r="A116" s="8"/>
      <c r="B116" s="8"/>
      <c r="C116" s="3" t="s">
        <v>50</v>
      </c>
      <c r="D116" s="3"/>
      <c r="E116" s="7">
        <f t="shared" ref="E116:F116" si="20">F116</f>
        <v>0</v>
      </c>
      <c r="F116" s="7">
        <f t="shared" si="20"/>
        <v>0</v>
      </c>
      <c r="G116" s="7">
        <v>0</v>
      </c>
      <c r="H116" s="7"/>
      <c r="I116" s="34" t="s">
        <v>390</v>
      </c>
    </row>
    <row r="117" spans="1:9" ht="21" customHeight="1" x14ac:dyDescent="0.3">
      <c r="A117" s="8"/>
      <c r="B117" s="8"/>
      <c r="C117" s="3" t="s">
        <v>51</v>
      </c>
      <c r="D117" s="3"/>
      <c r="E117" s="7">
        <f t="shared" ref="E117:F117" si="21">F117</f>
        <v>0</v>
      </c>
      <c r="F117" s="7">
        <f t="shared" si="21"/>
        <v>0</v>
      </c>
      <c r="G117" s="7">
        <v>0</v>
      </c>
      <c r="H117" s="7"/>
      <c r="I117" s="34" t="s">
        <v>334</v>
      </c>
    </row>
    <row r="118" spans="1:9" ht="21" customHeight="1" x14ac:dyDescent="0.3">
      <c r="A118" s="8"/>
      <c r="B118" s="8"/>
      <c r="C118" s="3" t="s">
        <v>52</v>
      </c>
      <c r="D118" s="3"/>
      <c r="E118" s="7">
        <f t="shared" ref="E118:F118" si="22">F118</f>
        <v>0</v>
      </c>
      <c r="F118" s="7">
        <f t="shared" si="22"/>
        <v>0</v>
      </c>
      <c r="G118" s="7">
        <v>0</v>
      </c>
      <c r="H118" s="7"/>
      <c r="I118" s="34" t="s">
        <v>390</v>
      </c>
    </row>
    <row r="119" spans="1:9" ht="21" customHeight="1" x14ac:dyDescent="0.3">
      <c r="A119" s="8"/>
      <c r="B119" s="8"/>
      <c r="C119" s="3" t="s">
        <v>53</v>
      </c>
      <c r="D119" s="3"/>
      <c r="E119" s="7">
        <f t="shared" ref="E119:F119" si="23">F119</f>
        <v>0</v>
      </c>
      <c r="F119" s="7">
        <f t="shared" si="23"/>
        <v>0</v>
      </c>
      <c r="G119" s="7">
        <v>0</v>
      </c>
      <c r="H119" s="7"/>
      <c r="I119" s="34" t="s">
        <v>390</v>
      </c>
    </row>
    <row r="120" spans="1:9" ht="21" customHeight="1" x14ac:dyDescent="0.3">
      <c r="A120" s="8"/>
      <c r="B120" s="8"/>
      <c r="C120" s="3" t="s">
        <v>54</v>
      </c>
      <c r="D120" s="3"/>
      <c r="E120" s="7">
        <v>14</v>
      </c>
      <c r="F120" s="7">
        <v>14</v>
      </c>
      <c r="G120" s="7">
        <v>14</v>
      </c>
      <c r="H120" s="7"/>
      <c r="I120" s="34" t="s">
        <v>441</v>
      </c>
    </row>
    <row r="121" spans="1:9" ht="21" customHeight="1" x14ac:dyDescent="0.3">
      <c r="A121" s="8"/>
      <c r="B121" s="8"/>
      <c r="C121" s="18" t="s">
        <v>55</v>
      </c>
      <c r="D121" s="3"/>
      <c r="E121" s="7">
        <f t="shared" ref="E121:F121" si="24">F121</f>
        <v>0</v>
      </c>
      <c r="F121" s="7">
        <f t="shared" si="24"/>
        <v>0</v>
      </c>
      <c r="G121" s="7">
        <v>0</v>
      </c>
      <c r="H121" s="7"/>
      <c r="I121" s="34" t="s">
        <v>390</v>
      </c>
    </row>
    <row r="122" spans="1:9" ht="21" customHeight="1" x14ac:dyDescent="0.3">
      <c r="A122" s="8"/>
      <c r="B122" s="30" t="s">
        <v>56</v>
      </c>
      <c r="C122" s="107"/>
      <c r="D122" s="107"/>
      <c r="E122" s="108">
        <f>G122</f>
        <v>417.52320000000003</v>
      </c>
      <c r="F122" s="108">
        <f>G122</f>
        <v>417.52320000000003</v>
      </c>
      <c r="G122" s="108">
        <f>[1]cave!$G$14/1000</f>
        <v>417.52320000000003</v>
      </c>
      <c r="H122" s="31">
        <f>proposal!C32</f>
        <v>500</v>
      </c>
      <c r="I122" s="34" t="s">
        <v>406</v>
      </c>
    </row>
    <row r="123" spans="1:9" ht="21" customHeight="1" x14ac:dyDescent="0.3">
      <c r="A123" s="11"/>
      <c r="B123" s="30" t="s">
        <v>57</v>
      </c>
      <c r="C123" s="107"/>
      <c r="D123" s="107"/>
      <c r="E123" s="31">
        <f>G123</f>
        <v>120</v>
      </c>
      <c r="F123" s="31">
        <f>G123</f>
        <v>120</v>
      </c>
      <c r="G123" s="31">
        <v>120</v>
      </c>
      <c r="H123" s="31"/>
      <c r="I123" s="34" t="s">
        <v>313</v>
      </c>
    </row>
    <row r="124" spans="1:9" ht="21" customHeight="1" x14ac:dyDescent="0.3">
      <c r="A124" s="8"/>
      <c r="B124" s="112" t="s">
        <v>58</v>
      </c>
      <c r="C124" s="113"/>
      <c r="D124" s="107"/>
      <c r="E124" s="31">
        <f t="shared" ref="E124:F124" si="25">SUM(E125:E131)</f>
        <v>48</v>
      </c>
      <c r="F124" s="31">
        <f t="shared" si="25"/>
        <v>48</v>
      </c>
      <c r="G124" s="31">
        <f>SUM(G125:G131)</f>
        <v>48</v>
      </c>
      <c r="H124" s="31"/>
      <c r="I124" s="34" t="s">
        <v>439</v>
      </c>
    </row>
    <row r="125" spans="1:9" ht="21" customHeight="1" x14ac:dyDescent="0.3">
      <c r="A125" s="8"/>
      <c r="B125" s="8"/>
      <c r="C125" s="3" t="s">
        <v>59</v>
      </c>
      <c r="D125" s="3"/>
      <c r="E125" s="7">
        <v>48</v>
      </c>
      <c r="F125" s="7">
        <v>48</v>
      </c>
      <c r="G125" s="7">
        <v>48</v>
      </c>
      <c r="H125" s="7"/>
      <c r="I125" s="34"/>
    </row>
    <row r="126" spans="1:9" ht="21" customHeight="1" x14ac:dyDescent="0.3">
      <c r="A126" s="8"/>
      <c r="B126" s="8"/>
      <c r="C126" s="3" t="s">
        <v>60</v>
      </c>
      <c r="D126" s="3"/>
      <c r="E126" s="7"/>
      <c r="F126" s="7"/>
      <c r="G126" s="7"/>
      <c r="H126" s="7"/>
      <c r="I126" s="34" t="s">
        <v>314</v>
      </c>
    </row>
    <row r="127" spans="1:9" ht="21" customHeight="1" x14ac:dyDescent="0.3">
      <c r="A127" s="8"/>
      <c r="B127" s="8"/>
      <c r="C127" s="11"/>
      <c r="D127" s="10" t="s">
        <v>162</v>
      </c>
      <c r="E127" s="7"/>
      <c r="F127" s="7"/>
      <c r="G127" s="7"/>
      <c r="H127" s="7"/>
      <c r="I127" s="34" t="s">
        <v>314</v>
      </c>
    </row>
    <row r="128" spans="1:9" ht="21" customHeight="1" x14ac:dyDescent="0.3">
      <c r="A128" s="8"/>
      <c r="B128" s="8"/>
      <c r="C128" s="11"/>
      <c r="D128" s="10" t="s">
        <v>163</v>
      </c>
      <c r="E128" s="7"/>
      <c r="F128" s="7"/>
      <c r="G128" s="7"/>
      <c r="H128" s="7"/>
      <c r="I128" s="34" t="s">
        <v>314</v>
      </c>
    </row>
    <row r="129" spans="1:9" ht="21" customHeight="1" x14ac:dyDescent="0.3">
      <c r="A129" s="8"/>
      <c r="B129" s="8"/>
      <c r="C129" s="11"/>
      <c r="D129" s="10" t="s">
        <v>164</v>
      </c>
      <c r="E129" s="7"/>
      <c r="F129" s="7"/>
      <c r="G129" s="7"/>
      <c r="H129" s="7"/>
      <c r="I129" s="34" t="s">
        <v>314</v>
      </c>
    </row>
    <row r="130" spans="1:9" ht="21" customHeight="1" x14ac:dyDescent="0.3">
      <c r="A130" s="8"/>
      <c r="B130" s="8"/>
      <c r="C130" s="3" t="s">
        <v>61</v>
      </c>
      <c r="D130" s="3"/>
      <c r="E130" s="7"/>
      <c r="F130" s="7"/>
      <c r="G130" s="7"/>
      <c r="H130" s="7"/>
      <c r="I130" s="34" t="s">
        <v>314</v>
      </c>
    </row>
    <row r="131" spans="1:9" ht="21" customHeight="1" x14ac:dyDescent="0.3">
      <c r="A131" s="8"/>
      <c r="B131" s="8"/>
      <c r="C131" s="3" t="s">
        <v>62</v>
      </c>
      <c r="D131" s="3"/>
      <c r="E131" s="7"/>
      <c r="F131" s="7"/>
      <c r="G131" s="7"/>
      <c r="H131" s="7"/>
      <c r="I131" s="34" t="s">
        <v>314</v>
      </c>
    </row>
    <row r="132" spans="1:9" ht="21" customHeight="1" x14ac:dyDescent="0.3">
      <c r="A132" s="8"/>
      <c r="B132" s="107" t="s">
        <v>63</v>
      </c>
      <c r="C132" s="30"/>
      <c r="D132" s="30"/>
      <c r="E132" s="31">
        <v>0</v>
      </c>
      <c r="F132" s="31">
        <v>0</v>
      </c>
      <c r="G132" s="31">
        <v>0</v>
      </c>
      <c r="H132" s="31"/>
      <c r="I132" s="34" t="s">
        <v>438</v>
      </c>
    </row>
    <row r="133" spans="1:9" ht="21" customHeight="1" x14ac:dyDescent="0.3">
      <c r="A133" s="103" t="s">
        <v>64</v>
      </c>
      <c r="B133" s="103"/>
      <c r="C133" s="104"/>
      <c r="D133" s="104"/>
      <c r="E133" s="111">
        <f t="shared" ref="E133:F133" si="26">SUM(E134,E144,E145)</f>
        <v>25</v>
      </c>
      <c r="F133" s="111">
        <f t="shared" si="26"/>
        <v>25</v>
      </c>
      <c r="G133" s="111">
        <f>SUM(G134,G144,G145)</f>
        <v>25</v>
      </c>
      <c r="H133" s="111">
        <f>proposal!C27</f>
        <v>30</v>
      </c>
      <c r="I133" s="34"/>
    </row>
    <row r="134" spans="1:9" ht="21" customHeight="1" x14ac:dyDescent="0.3">
      <c r="A134" s="8"/>
      <c r="B134" s="107" t="s">
        <v>65</v>
      </c>
      <c r="C134" s="30"/>
      <c r="D134" s="30"/>
      <c r="E134" s="31">
        <f t="shared" ref="E134:F134" si="27">SUM(E135:E143)</f>
        <v>0</v>
      </c>
      <c r="F134" s="31">
        <f t="shared" si="27"/>
        <v>0</v>
      </c>
      <c r="G134" s="31">
        <f>SUM(G135:G143)</f>
        <v>0</v>
      </c>
      <c r="H134" s="31">
        <f>SUM(H135:H143)</f>
        <v>0</v>
      </c>
      <c r="I134" s="34" t="s">
        <v>390</v>
      </c>
    </row>
    <row r="135" spans="1:9" ht="21" customHeight="1" x14ac:dyDescent="0.3">
      <c r="A135" s="8"/>
      <c r="B135" s="8"/>
      <c r="C135" s="3" t="s">
        <v>165</v>
      </c>
      <c r="D135" s="3"/>
      <c r="E135" s="7">
        <v>0</v>
      </c>
      <c r="F135" s="7">
        <v>0</v>
      </c>
      <c r="G135" s="7">
        <v>0</v>
      </c>
      <c r="H135" s="7">
        <v>0</v>
      </c>
      <c r="I135" s="34" t="s">
        <v>390</v>
      </c>
    </row>
    <row r="136" spans="1:9" ht="21" customHeight="1" x14ac:dyDescent="0.3">
      <c r="A136" s="8"/>
      <c r="B136" s="8"/>
      <c r="C136" s="3" t="s">
        <v>166</v>
      </c>
      <c r="D136" s="3"/>
      <c r="E136" s="7"/>
      <c r="F136" s="7"/>
      <c r="G136" s="7"/>
      <c r="H136" s="7"/>
      <c r="I136" s="34" t="s">
        <v>390</v>
      </c>
    </row>
    <row r="137" spans="1:9" ht="21" customHeight="1" x14ac:dyDescent="0.3">
      <c r="A137" s="8"/>
      <c r="B137" s="8"/>
      <c r="C137" s="3" t="s">
        <v>167</v>
      </c>
      <c r="D137" s="3"/>
      <c r="E137" s="7"/>
      <c r="F137" s="7"/>
      <c r="G137" s="7"/>
      <c r="H137" s="7"/>
      <c r="I137" s="34" t="s">
        <v>390</v>
      </c>
    </row>
    <row r="138" spans="1:9" ht="21" customHeight="1" x14ac:dyDescent="0.3">
      <c r="A138" s="8"/>
      <c r="B138" s="8"/>
      <c r="C138" s="3" t="s">
        <v>168</v>
      </c>
      <c r="D138" s="3"/>
      <c r="E138" s="7"/>
      <c r="F138" s="7"/>
      <c r="G138" s="7"/>
      <c r="H138" s="7"/>
      <c r="I138" s="34" t="s">
        <v>390</v>
      </c>
    </row>
    <row r="139" spans="1:9" ht="21" customHeight="1" x14ac:dyDescent="0.3">
      <c r="A139" s="8"/>
      <c r="B139" s="8"/>
      <c r="C139" s="3" t="s">
        <v>169</v>
      </c>
      <c r="D139" s="3"/>
      <c r="E139" s="7"/>
      <c r="F139" s="7"/>
      <c r="G139" s="7"/>
      <c r="H139" s="7"/>
      <c r="I139" s="34" t="s">
        <v>390</v>
      </c>
    </row>
    <row r="140" spans="1:9" ht="21" customHeight="1" x14ac:dyDescent="0.3">
      <c r="A140" s="8"/>
      <c r="B140" s="8"/>
      <c r="C140" s="3" t="s">
        <v>170</v>
      </c>
      <c r="D140" s="3"/>
      <c r="E140" s="7"/>
      <c r="F140" s="7"/>
      <c r="G140" s="7"/>
      <c r="H140" s="7"/>
      <c r="I140" s="34" t="s">
        <v>390</v>
      </c>
    </row>
    <row r="141" spans="1:9" ht="21" customHeight="1" x14ac:dyDescent="0.3">
      <c r="A141" s="8"/>
      <c r="B141" s="8"/>
      <c r="C141" s="3" t="s">
        <v>171</v>
      </c>
      <c r="D141" s="3"/>
      <c r="E141" s="7"/>
      <c r="F141" s="7"/>
      <c r="G141" s="7"/>
      <c r="H141" s="7"/>
      <c r="I141" s="34" t="s">
        <v>390</v>
      </c>
    </row>
    <row r="142" spans="1:9" ht="21" customHeight="1" x14ac:dyDescent="0.3">
      <c r="A142" s="8"/>
      <c r="B142" s="8"/>
      <c r="C142" s="3" t="s">
        <v>172</v>
      </c>
      <c r="D142" s="3"/>
      <c r="E142" s="7"/>
      <c r="F142" s="7"/>
      <c r="G142" s="7"/>
      <c r="H142" s="7"/>
      <c r="I142" s="34" t="s">
        <v>390</v>
      </c>
    </row>
    <row r="143" spans="1:9" ht="21" customHeight="1" x14ac:dyDescent="0.3">
      <c r="A143" s="8"/>
      <c r="B143" s="8"/>
      <c r="C143" s="18" t="s">
        <v>173</v>
      </c>
      <c r="D143" s="3"/>
      <c r="E143" s="7"/>
      <c r="F143" s="7"/>
      <c r="G143" s="7"/>
      <c r="H143" s="7"/>
      <c r="I143" s="34" t="s">
        <v>390</v>
      </c>
    </row>
    <row r="144" spans="1:9" ht="21" customHeight="1" x14ac:dyDescent="0.3">
      <c r="A144" s="8"/>
      <c r="B144" s="107" t="s">
        <v>161</v>
      </c>
      <c r="C144" s="30"/>
      <c r="D144" s="30"/>
      <c r="E144" s="31">
        <v>25</v>
      </c>
      <c r="F144" s="31">
        <v>25</v>
      </c>
      <c r="G144" s="31">
        <v>25</v>
      </c>
      <c r="H144" s="31"/>
      <c r="I144" s="34" t="s">
        <v>160</v>
      </c>
    </row>
    <row r="145" spans="1:9" ht="21" customHeight="1" x14ac:dyDescent="0.3">
      <c r="A145" s="8"/>
      <c r="B145" s="107" t="s">
        <v>66</v>
      </c>
      <c r="C145" s="30"/>
      <c r="D145" s="30"/>
      <c r="E145" s="31">
        <v>0</v>
      </c>
      <c r="F145" s="31">
        <v>0</v>
      </c>
      <c r="G145" s="31">
        <v>0</v>
      </c>
      <c r="H145" s="31">
        <v>0</v>
      </c>
      <c r="I145" s="34" t="s">
        <v>318</v>
      </c>
    </row>
    <row r="146" spans="1:9" ht="21" customHeight="1" x14ac:dyDescent="0.3">
      <c r="A146" s="103" t="s">
        <v>67</v>
      </c>
      <c r="B146" s="103"/>
      <c r="C146" s="104"/>
      <c r="D146" s="104"/>
      <c r="E146" s="105">
        <f>SUM(E147,E152,E162,E163)</f>
        <v>26.45</v>
      </c>
      <c r="F146" s="105">
        <f t="shared" ref="F146" si="28">SUM(F147,F152,F162,F163)</f>
        <v>26.45</v>
      </c>
      <c r="G146" s="105">
        <f>SUM(G147,G152,G162,G163)</f>
        <v>26.45</v>
      </c>
      <c r="H146" s="105"/>
      <c r="I146" s="34"/>
    </row>
    <row r="147" spans="1:9" ht="21" customHeight="1" x14ac:dyDescent="0.3">
      <c r="A147" s="8"/>
      <c r="B147" s="107" t="s">
        <v>68</v>
      </c>
      <c r="C147" s="30"/>
      <c r="D147" s="30"/>
      <c r="E147" s="31">
        <f t="shared" ref="E147:F147" si="29">SUM(E148:E151)</f>
        <v>0</v>
      </c>
      <c r="F147" s="31">
        <f t="shared" si="29"/>
        <v>0</v>
      </c>
      <c r="G147" s="31">
        <f>SUM(G148:G151)</f>
        <v>0</v>
      </c>
      <c r="H147" s="31"/>
      <c r="I147" s="34" t="s">
        <v>389</v>
      </c>
    </row>
    <row r="148" spans="1:9" ht="21" customHeight="1" x14ac:dyDescent="0.3">
      <c r="A148" s="8"/>
      <c r="B148" s="8"/>
      <c r="C148" s="3" t="s">
        <v>174</v>
      </c>
      <c r="D148" s="3"/>
      <c r="E148" s="7">
        <v>0</v>
      </c>
      <c r="F148" s="7">
        <v>0</v>
      </c>
      <c r="G148" s="7">
        <v>0</v>
      </c>
      <c r="H148" s="7"/>
      <c r="I148" s="34" t="s">
        <v>389</v>
      </c>
    </row>
    <row r="149" spans="1:9" ht="21" customHeight="1" x14ac:dyDescent="0.3">
      <c r="A149" s="8"/>
      <c r="B149" s="8"/>
      <c r="C149" s="3" t="s">
        <v>175</v>
      </c>
      <c r="D149" s="3"/>
      <c r="E149" s="7"/>
      <c r="F149" s="7"/>
      <c r="G149" s="7"/>
      <c r="H149" s="7"/>
      <c r="I149" s="34" t="s">
        <v>389</v>
      </c>
    </row>
    <row r="150" spans="1:9" ht="21" customHeight="1" x14ac:dyDescent="0.3">
      <c r="A150" s="8"/>
      <c r="B150" s="8"/>
      <c r="C150" s="3" t="s">
        <v>176</v>
      </c>
      <c r="D150" s="3"/>
      <c r="E150" s="7"/>
      <c r="F150" s="7"/>
      <c r="G150" s="7"/>
      <c r="H150" s="7"/>
      <c r="I150" s="34" t="s">
        <v>389</v>
      </c>
    </row>
    <row r="151" spans="1:9" ht="21" customHeight="1" x14ac:dyDescent="0.3">
      <c r="A151" s="8"/>
      <c r="B151" s="8"/>
      <c r="C151" s="3" t="s">
        <v>177</v>
      </c>
      <c r="D151" s="3"/>
      <c r="E151" s="7"/>
      <c r="F151" s="7"/>
      <c r="G151" s="7"/>
      <c r="H151" s="7"/>
      <c r="I151" s="34" t="s">
        <v>389</v>
      </c>
    </row>
    <row r="152" spans="1:9" ht="21" customHeight="1" x14ac:dyDescent="0.3">
      <c r="A152" s="8"/>
      <c r="B152" s="107" t="s">
        <v>258</v>
      </c>
      <c r="C152" s="30"/>
      <c r="D152" s="30"/>
      <c r="E152" s="31">
        <f>SUM(E153:E161)</f>
        <v>0</v>
      </c>
      <c r="F152" s="31">
        <f t="shared" ref="F152" si="30">SUM(F153:F161)</f>
        <v>0</v>
      </c>
      <c r="G152" s="31">
        <f>SUM(G153:G161)</f>
        <v>0</v>
      </c>
      <c r="H152" s="31">
        <f>SUM(H153:H161)</f>
        <v>0</v>
      </c>
      <c r="I152" s="34" t="s">
        <v>335</v>
      </c>
    </row>
    <row r="153" spans="1:9" ht="21" customHeight="1" x14ac:dyDescent="0.3">
      <c r="A153" s="8"/>
      <c r="B153" s="8"/>
      <c r="C153" s="3" t="s">
        <v>178</v>
      </c>
      <c r="D153" s="3"/>
      <c r="E153" s="7">
        <v>0</v>
      </c>
      <c r="F153" s="7">
        <v>0</v>
      </c>
      <c r="G153" s="7">
        <v>0</v>
      </c>
      <c r="H153" s="7">
        <v>0</v>
      </c>
      <c r="I153" s="34"/>
    </row>
    <row r="154" spans="1:9" ht="21" customHeight="1" x14ac:dyDescent="0.3">
      <c r="A154" s="8"/>
      <c r="B154" s="8"/>
      <c r="C154" s="3" t="s">
        <v>179</v>
      </c>
      <c r="D154" s="3"/>
      <c r="E154" s="19"/>
      <c r="F154" s="19"/>
      <c r="G154" s="19"/>
      <c r="H154" s="19"/>
      <c r="I154" s="34" t="s">
        <v>390</v>
      </c>
    </row>
    <row r="155" spans="1:9" ht="21" customHeight="1" x14ac:dyDescent="0.3">
      <c r="A155" s="8"/>
      <c r="B155" s="8"/>
      <c r="C155" s="3" t="s">
        <v>180</v>
      </c>
      <c r="D155" s="3"/>
      <c r="E155" s="19"/>
      <c r="F155" s="19"/>
      <c r="G155" s="19"/>
      <c r="H155" s="19"/>
      <c r="I155" s="34" t="s">
        <v>390</v>
      </c>
    </row>
    <row r="156" spans="1:9" ht="21" customHeight="1" x14ac:dyDescent="0.3">
      <c r="A156" s="8"/>
      <c r="B156" s="8"/>
      <c r="C156" s="3" t="s">
        <v>181</v>
      </c>
      <c r="D156" s="3"/>
      <c r="E156" s="19"/>
      <c r="F156" s="19"/>
      <c r="G156" s="19"/>
      <c r="H156" s="19"/>
      <c r="I156" s="34" t="s">
        <v>390</v>
      </c>
    </row>
    <row r="157" spans="1:9" ht="21" customHeight="1" x14ac:dyDescent="0.3">
      <c r="A157" s="8"/>
      <c r="B157" s="8"/>
      <c r="C157" s="3" t="s">
        <v>182</v>
      </c>
      <c r="D157" s="3"/>
      <c r="E157" s="19"/>
      <c r="F157" s="19"/>
      <c r="G157" s="19"/>
      <c r="H157" s="19"/>
      <c r="I157" s="34" t="s">
        <v>390</v>
      </c>
    </row>
    <row r="158" spans="1:9" ht="21" customHeight="1" x14ac:dyDescent="0.3">
      <c r="A158" s="8"/>
      <c r="B158" s="8"/>
      <c r="C158" s="3" t="s">
        <v>183</v>
      </c>
      <c r="D158" s="3"/>
      <c r="E158" s="19"/>
      <c r="F158" s="19"/>
      <c r="G158" s="19"/>
      <c r="H158" s="19"/>
      <c r="I158" s="34" t="s">
        <v>390</v>
      </c>
    </row>
    <row r="159" spans="1:9" ht="21" customHeight="1" x14ac:dyDescent="0.3">
      <c r="A159" s="8"/>
      <c r="B159" s="8"/>
      <c r="C159" s="3" t="s">
        <v>184</v>
      </c>
      <c r="D159" s="3"/>
      <c r="E159" s="19"/>
      <c r="F159" s="19"/>
      <c r="G159" s="19"/>
      <c r="H159" s="19"/>
      <c r="I159" s="34" t="s">
        <v>390</v>
      </c>
    </row>
    <row r="160" spans="1:9" ht="21" customHeight="1" x14ac:dyDescent="0.3">
      <c r="A160" s="8"/>
      <c r="B160" s="8"/>
      <c r="C160" s="3" t="s">
        <v>185</v>
      </c>
      <c r="D160" s="3"/>
      <c r="E160" s="19"/>
      <c r="F160" s="19"/>
      <c r="G160" s="19"/>
      <c r="H160" s="19"/>
      <c r="I160" s="34" t="s">
        <v>390</v>
      </c>
    </row>
    <row r="161" spans="1:9" ht="21" customHeight="1" x14ac:dyDescent="0.3">
      <c r="A161" s="8"/>
      <c r="B161" s="8"/>
      <c r="C161" s="18" t="s">
        <v>186</v>
      </c>
      <c r="D161" s="3"/>
      <c r="E161" s="19"/>
      <c r="F161" s="19"/>
      <c r="G161" s="19"/>
      <c r="H161" s="19"/>
      <c r="I161" s="34" t="s">
        <v>390</v>
      </c>
    </row>
    <row r="162" spans="1:9" ht="21" customHeight="1" x14ac:dyDescent="0.3">
      <c r="A162" s="8"/>
      <c r="B162" s="107" t="s">
        <v>69</v>
      </c>
      <c r="C162" s="30"/>
      <c r="D162" s="30"/>
      <c r="E162" s="31">
        <v>10</v>
      </c>
      <c r="F162" s="31">
        <v>10</v>
      </c>
      <c r="G162" s="31">
        <v>10</v>
      </c>
      <c r="H162" s="31"/>
      <c r="I162" s="34" t="s">
        <v>160</v>
      </c>
    </row>
    <row r="163" spans="1:9" ht="21" customHeight="1" x14ac:dyDescent="0.3">
      <c r="A163" s="8"/>
      <c r="B163" s="107" t="s">
        <v>70</v>
      </c>
      <c r="C163" s="30"/>
      <c r="D163" s="30"/>
      <c r="E163" s="108">
        <v>16.45</v>
      </c>
      <c r="F163" s="108">
        <v>16.45</v>
      </c>
      <c r="G163" s="108">
        <v>16.45</v>
      </c>
      <c r="H163" s="108"/>
      <c r="I163" s="34" t="s">
        <v>319</v>
      </c>
    </row>
    <row r="164" spans="1:9" ht="21" customHeight="1" x14ac:dyDescent="0.3">
      <c r="A164" s="103" t="s">
        <v>71</v>
      </c>
      <c r="B164" s="103"/>
      <c r="C164" s="104"/>
      <c r="D164" s="104"/>
      <c r="E164" s="111">
        <f>SUM(E165,E170,E175)</f>
        <v>185</v>
      </c>
      <c r="F164" s="111">
        <f>SUM(F165,F170,F175)</f>
        <v>185</v>
      </c>
      <c r="G164" s="111">
        <f>SUM(G165,G170,G175)</f>
        <v>185</v>
      </c>
      <c r="H164" s="111"/>
      <c r="I164" s="34" t="s">
        <v>331</v>
      </c>
    </row>
    <row r="165" spans="1:9" ht="21" customHeight="1" x14ac:dyDescent="0.3">
      <c r="A165" s="8"/>
      <c r="B165" s="107" t="s">
        <v>72</v>
      </c>
      <c r="C165" s="30"/>
      <c r="D165" s="30"/>
      <c r="E165" s="31">
        <f t="shared" ref="E165:F165" si="31">SUM(E166:E169)</f>
        <v>185</v>
      </c>
      <c r="F165" s="31">
        <f t="shared" si="31"/>
        <v>185</v>
      </c>
      <c r="G165" s="31">
        <f>SUM(G166:G169)</f>
        <v>185</v>
      </c>
      <c r="H165" s="31"/>
      <c r="I165" s="34" t="s">
        <v>337</v>
      </c>
    </row>
    <row r="166" spans="1:9" ht="21" customHeight="1" x14ac:dyDescent="0.3">
      <c r="A166" s="8"/>
      <c r="B166" s="8"/>
      <c r="C166" s="3" t="s">
        <v>187</v>
      </c>
      <c r="D166" s="3"/>
      <c r="E166" s="7">
        <v>185</v>
      </c>
      <c r="F166" s="7">
        <v>185</v>
      </c>
      <c r="G166" s="7">
        <v>185</v>
      </c>
      <c r="H166" s="7"/>
      <c r="I166" s="34" t="s">
        <v>389</v>
      </c>
    </row>
    <row r="167" spans="1:9" ht="21" customHeight="1" x14ac:dyDescent="0.3">
      <c r="A167" s="8"/>
      <c r="B167" s="8"/>
      <c r="C167" s="3" t="s">
        <v>188</v>
      </c>
      <c r="D167" s="3"/>
      <c r="E167" s="7"/>
      <c r="F167" s="7"/>
      <c r="G167" s="7"/>
      <c r="H167" s="7"/>
      <c r="I167" s="34" t="s">
        <v>389</v>
      </c>
    </row>
    <row r="168" spans="1:9" ht="21" customHeight="1" x14ac:dyDescent="0.3">
      <c r="A168" s="8"/>
      <c r="B168" s="8"/>
      <c r="C168" s="3" t="s">
        <v>189</v>
      </c>
      <c r="D168" s="3"/>
      <c r="E168" s="7"/>
      <c r="F168" s="7"/>
      <c r="G168" s="7"/>
      <c r="H168" s="7"/>
      <c r="I168" s="34" t="s">
        <v>389</v>
      </c>
    </row>
    <row r="169" spans="1:9" ht="21" customHeight="1" x14ac:dyDescent="0.3">
      <c r="A169" s="8"/>
      <c r="B169" s="8"/>
      <c r="C169" s="3" t="s">
        <v>190</v>
      </c>
      <c r="D169" s="3"/>
      <c r="E169" s="7"/>
      <c r="F169" s="7"/>
      <c r="G169" s="7"/>
      <c r="H169" s="7"/>
      <c r="I169" s="34" t="s">
        <v>389</v>
      </c>
    </row>
    <row r="170" spans="1:9" ht="21" customHeight="1" x14ac:dyDescent="0.3">
      <c r="A170" s="8"/>
      <c r="B170" s="107" t="s">
        <v>191</v>
      </c>
      <c r="C170" s="30"/>
      <c r="D170" s="30"/>
      <c r="E170" s="31">
        <f>SUM(E171:E174)</f>
        <v>0</v>
      </c>
      <c r="F170" s="31">
        <f>SUM(F171:F174)</f>
        <v>0</v>
      </c>
      <c r="G170" s="31">
        <f>SUM(G171:G174)</f>
        <v>0</v>
      </c>
      <c r="H170" s="31">
        <f>SUM(H171:H174)</f>
        <v>0</v>
      </c>
      <c r="I170" s="34" t="s">
        <v>389</v>
      </c>
    </row>
    <row r="171" spans="1:9" ht="21" customHeight="1" x14ac:dyDescent="0.3">
      <c r="A171" s="8"/>
      <c r="B171" s="8"/>
      <c r="C171" s="3" t="s">
        <v>192</v>
      </c>
      <c r="D171" s="3"/>
      <c r="E171" s="7"/>
      <c r="F171" s="7"/>
      <c r="G171" s="7"/>
      <c r="H171" s="7"/>
      <c r="I171" s="34" t="s">
        <v>389</v>
      </c>
    </row>
    <row r="172" spans="1:9" ht="21" customHeight="1" x14ac:dyDescent="0.3">
      <c r="A172" s="8"/>
      <c r="B172" s="8"/>
      <c r="C172" s="3" t="s">
        <v>193</v>
      </c>
      <c r="D172" s="3"/>
      <c r="E172" s="7"/>
      <c r="F172" s="7"/>
      <c r="G172" s="7"/>
      <c r="H172" s="7"/>
      <c r="I172" s="34" t="s">
        <v>389</v>
      </c>
    </row>
    <row r="173" spans="1:9" ht="21" customHeight="1" x14ac:dyDescent="0.3">
      <c r="A173" s="8"/>
      <c r="B173" s="8"/>
      <c r="C173" s="3" t="s">
        <v>194</v>
      </c>
      <c r="D173" s="3"/>
      <c r="E173" s="7"/>
      <c r="F173" s="7"/>
      <c r="G173" s="7"/>
      <c r="H173" s="7"/>
      <c r="I173" s="34" t="s">
        <v>389</v>
      </c>
    </row>
    <row r="174" spans="1:9" ht="21" customHeight="1" x14ac:dyDescent="0.3">
      <c r="A174" s="8"/>
      <c r="B174" s="8"/>
      <c r="C174" s="3" t="s">
        <v>195</v>
      </c>
      <c r="D174" s="3"/>
      <c r="E174" s="7"/>
      <c r="F174" s="7"/>
      <c r="G174" s="7"/>
      <c r="H174" s="7"/>
      <c r="I174" s="34" t="s">
        <v>389</v>
      </c>
    </row>
    <row r="175" spans="1:9" ht="21" customHeight="1" x14ac:dyDescent="0.3">
      <c r="A175" s="8"/>
      <c r="B175" s="107" t="s">
        <v>196</v>
      </c>
      <c r="C175" s="30"/>
      <c r="D175" s="30"/>
      <c r="E175" s="31">
        <f>SUM(E176:E179)</f>
        <v>0</v>
      </c>
      <c r="F175" s="31">
        <f>SUM(F176:F179)</f>
        <v>0</v>
      </c>
      <c r="G175" s="31">
        <f>SUM(G176:G179)</f>
        <v>0</v>
      </c>
      <c r="H175" s="31">
        <f>SUM(H176:H179)</f>
        <v>0</v>
      </c>
      <c r="I175" s="34" t="s">
        <v>389</v>
      </c>
    </row>
    <row r="176" spans="1:9" ht="21" customHeight="1" x14ac:dyDescent="0.3">
      <c r="A176" s="8"/>
      <c r="B176" s="8"/>
      <c r="C176" s="3" t="s">
        <v>197</v>
      </c>
      <c r="D176" s="3"/>
      <c r="E176" s="7"/>
      <c r="F176" s="7"/>
      <c r="G176" s="7"/>
      <c r="H176" s="7"/>
      <c r="I176" s="34" t="s">
        <v>389</v>
      </c>
    </row>
    <row r="177" spans="1:9" ht="21" customHeight="1" x14ac:dyDescent="0.3">
      <c r="A177" s="8"/>
      <c r="B177" s="8"/>
      <c r="C177" s="3" t="s">
        <v>198</v>
      </c>
      <c r="D177" s="3"/>
      <c r="E177" s="7"/>
      <c r="F177" s="7"/>
      <c r="G177" s="7"/>
      <c r="H177" s="7"/>
      <c r="I177" s="34" t="s">
        <v>389</v>
      </c>
    </row>
    <row r="178" spans="1:9" ht="21" customHeight="1" x14ac:dyDescent="0.3">
      <c r="A178" s="8"/>
      <c r="B178" s="8"/>
      <c r="C178" s="3" t="s">
        <v>199</v>
      </c>
      <c r="D178" s="3"/>
      <c r="E178" s="7"/>
      <c r="F178" s="7"/>
      <c r="G178" s="7"/>
      <c r="H178" s="7"/>
      <c r="I178" s="34" t="s">
        <v>389</v>
      </c>
    </row>
    <row r="179" spans="1:9" ht="21" customHeight="1" x14ac:dyDescent="0.3">
      <c r="A179" s="8"/>
      <c r="B179" s="8"/>
      <c r="C179" s="3" t="s">
        <v>200</v>
      </c>
      <c r="D179" s="3"/>
      <c r="E179" s="7"/>
      <c r="F179" s="7"/>
      <c r="G179" s="7"/>
      <c r="H179" s="7"/>
      <c r="I179" s="34" t="s">
        <v>389</v>
      </c>
    </row>
    <row r="180" spans="1:9" ht="21" customHeight="1" x14ac:dyDescent="0.3">
      <c r="A180" s="103" t="s">
        <v>73</v>
      </c>
      <c r="B180" s="103"/>
      <c r="C180" s="104"/>
      <c r="D180" s="104"/>
      <c r="E180" s="111">
        <f t="shared" ref="E180:F180" si="32">SUM(E181,E191,E201,)</f>
        <v>44</v>
      </c>
      <c r="F180" s="111">
        <f t="shared" si="32"/>
        <v>44</v>
      </c>
      <c r="G180" s="111">
        <f>SUM(G181,G191,G201,)</f>
        <v>44</v>
      </c>
      <c r="H180" s="111"/>
      <c r="I180" s="34" t="s">
        <v>331</v>
      </c>
    </row>
    <row r="181" spans="1:9" ht="21" customHeight="1" x14ac:dyDescent="0.3">
      <c r="A181" s="8"/>
      <c r="B181" s="107" t="s">
        <v>230</v>
      </c>
      <c r="C181" s="30"/>
      <c r="D181" s="30"/>
      <c r="E181" s="31">
        <f t="shared" ref="E181:F181" si="33">SUM(E182:E190)</f>
        <v>44</v>
      </c>
      <c r="F181" s="31">
        <f t="shared" si="33"/>
        <v>44</v>
      </c>
      <c r="G181" s="31">
        <f>SUM(G182:G190)</f>
        <v>44</v>
      </c>
      <c r="H181" s="31"/>
      <c r="I181" s="34" t="s">
        <v>331</v>
      </c>
    </row>
    <row r="182" spans="1:9" ht="21" customHeight="1" x14ac:dyDescent="0.3">
      <c r="A182" s="8"/>
      <c r="B182" s="8"/>
      <c r="C182" s="3" t="s">
        <v>201</v>
      </c>
      <c r="D182" s="3"/>
      <c r="E182" s="7">
        <f>F182</f>
        <v>35</v>
      </c>
      <c r="F182" s="7">
        <f>G182</f>
        <v>35</v>
      </c>
      <c r="G182" s="7">
        <v>35</v>
      </c>
      <c r="H182" s="7"/>
      <c r="I182" s="34" t="s">
        <v>331</v>
      </c>
    </row>
    <row r="183" spans="1:9" ht="21" customHeight="1" x14ac:dyDescent="0.3">
      <c r="A183" s="8"/>
      <c r="B183" s="8"/>
      <c r="C183" s="3" t="s">
        <v>202</v>
      </c>
      <c r="D183" s="3"/>
      <c r="E183" s="7">
        <f t="shared" ref="E183:F183" si="34">F183</f>
        <v>0</v>
      </c>
      <c r="F183" s="7">
        <f t="shared" si="34"/>
        <v>0</v>
      </c>
      <c r="G183" s="7">
        <v>0</v>
      </c>
      <c r="H183" s="7"/>
      <c r="I183" s="34" t="s">
        <v>331</v>
      </c>
    </row>
    <row r="184" spans="1:9" ht="21" customHeight="1" x14ac:dyDescent="0.3">
      <c r="A184" s="8"/>
      <c r="B184" s="8"/>
      <c r="C184" s="3" t="s">
        <v>203</v>
      </c>
      <c r="D184" s="3"/>
      <c r="E184" s="7">
        <f t="shared" ref="E184:F184" si="35">F184</f>
        <v>1</v>
      </c>
      <c r="F184" s="7">
        <f t="shared" si="35"/>
        <v>1</v>
      </c>
      <c r="G184" s="7">
        <v>1</v>
      </c>
      <c r="H184" s="7"/>
      <c r="I184" s="34" t="s">
        <v>331</v>
      </c>
    </row>
    <row r="185" spans="1:9" ht="21" customHeight="1" x14ac:dyDescent="0.3">
      <c r="A185" s="8"/>
      <c r="B185" s="8"/>
      <c r="C185" s="3" t="s">
        <v>204</v>
      </c>
      <c r="D185" s="3"/>
      <c r="E185" s="7">
        <f t="shared" ref="E185:F185" si="36">F185</f>
        <v>2</v>
      </c>
      <c r="F185" s="7">
        <f t="shared" si="36"/>
        <v>2</v>
      </c>
      <c r="G185" s="7">
        <v>2</v>
      </c>
      <c r="H185" s="7"/>
      <c r="I185" s="34" t="s">
        <v>331</v>
      </c>
    </row>
    <row r="186" spans="1:9" ht="21" customHeight="1" x14ac:dyDescent="0.3">
      <c r="A186" s="8"/>
      <c r="B186" s="8"/>
      <c r="C186" s="3" t="s">
        <v>205</v>
      </c>
      <c r="D186" s="3"/>
      <c r="E186" s="7">
        <f t="shared" ref="E186:F186" si="37">F186</f>
        <v>0</v>
      </c>
      <c r="F186" s="7">
        <f t="shared" si="37"/>
        <v>0</v>
      </c>
      <c r="G186" s="7">
        <v>0</v>
      </c>
      <c r="H186" s="7"/>
      <c r="I186" s="34" t="s">
        <v>331</v>
      </c>
    </row>
    <row r="187" spans="1:9" ht="21" customHeight="1" x14ac:dyDescent="0.3">
      <c r="A187" s="8"/>
      <c r="B187" s="8"/>
      <c r="C187" s="3" t="s">
        <v>206</v>
      </c>
      <c r="D187" s="3"/>
      <c r="E187" s="7">
        <f t="shared" ref="E187:F187" si="38">F187</f>
        <v>0</v>
      </c>
      <c r="F187" s="7">
        <f t="shared" si="38"/>
        <v>0</v>
      </c>
      <c r="G187" s="7">
        <v>0</v>
      </c>
      <c r="H187" s="7"/>
      <c r="I187" s="34" t="s">
        <v>334</v>
      </c>
    </row>
    <row r="188" spans="1:9" ht="21" customHeight="1" x14ac:dyDescent="0.3">
      <c r="A188" s="8"/>
      <c r="B188" s="8"/>
      <c r="C188" s="3" t="s">
        <v>207</v>
      </c>
      <c r="D188" s="3"/>
      <c r="E188" s="7">
        <f t="shared" ref="E188:F188" si="39">F188</f>
        <v>1</v>
      </c>
      <c r="F188" s="7">
        <f t="shared" si="39"/>
        <v>1</v>
      </c>
      <c r="G188" s="7">
        <v>1</v>
      </c>
      <c r="H188" s="7"/>
      <c r="I188" s="34" t="s">
        <v>331</v>
      </c>
    </row>
    <row r="189" spans="1:9" ht="21" customHeight="1" x14ac:dyDescent="0.3">
      <c r="A189" s="8"/>
      <c r="B189" s="8"/>
      <c r="C189" s="3" t="s">
        <v>208</v>
      </c>
      <c r="D189" s="3"/>
      <c r="E189" s="7">
        <f t="shared" ref="E189:F189" si="40">F189</f>
        <v>3</v>
      </c>
      <c r="F189" s="7">
        <f t="shared" si="40"/>
        <v>3</v>
      </c>
      <c r="G189" s="7">
        <v>3</v>
      </c>
      <c r="H189" s="7"/>
      <c r="I189" s="34" t="s">
        <v>331</v>
      </c>
    </row>
    <row r="190" spans="1:9" ht="21" customHeight="1" x14ac:dyDescent="0.3">
      <c r="A190" s="8"/>
      <c r="B190" s="8"/>
      <c r="C190" s="18" t="s">
        <v>209</v>
      </c>
      <c r="D190" s="3"/>
      <c r="E190" s="7">
        <f t="shared" ref="E190:F190" si="41">F190</f>
        <v>2</v>
      </c>
      <c r="F190" s="7">
        <f t="shared" si="41"/>
        <v>2</v>
      </c>
      <c r="G190" s="7">
        <v>2</v>
      </c>
      <c r="H190" s="7"/>
      <c r="I190" s="34" t="s">
        <v>331</v>
      </c>
    </row>
    <row r="191" spans="1:9" ht="21" customHeight="1" x14ac:dyDescent="0.3">
      <c r="A191" s="8"/>
      <c r="B191" s="107" t="s">
        <v>210</v>
      </c>
      <c r="C191" s="30"/>
      <c r="D191" s="30"/>
      <c r="E191" s="31">
        <f>SUM(E192:E200)</f>
        <v>0</v>
      </c>
      <c r="F191" s="31">
        <f t="shared" ref="F191" si="42">SUM(F192:F200)</f>
        <v>0</v>
      </c>
      <c r="G191" s="31">
        <f>SUM(G192:G200)</f>
        <v>0</v>
      </c>
      <c r="H191" s="31"/>
      <c r="I191" s="34" t="s">
        <v>390</v>
      </c>
    </row>
    <row r="192" spans="1:9" ht="21" customHeight="1" x14ac:dyDescent="0.3">
      <c r="A192" s="8"/>
      <c r="B192" s="8"/>
      <c r="C192" s="3" t="s">
        <v>211</v>
      </c>
      <c r="D192" s="3"/>
      <c r="E192" s="7">
        <v>0</v>
      </c>
      <c r="F192" s="7">
        <v>0</v>
      </c>
      <c r="G192" s="7">
        <v>0</v>
      </c>
      <c r="H192" s="7"/>
      <c r="I192" s="34" t="s">
        <v>390</v>
      </c>
    </row>
    <row r="193" spans="1:9" ht="21" customHeight="1" x14ac:dyDescent="0.3">
      <c r="A193" s="8"/>
      <c r="B193" s="8"/>
      <c r="C193" s="3" t="s">
        <v>212</v>
      </c>
      <c r="D193" s="3"/>
      <c r="E193" s="7"/>
      <c r="F193" s="7"/>
      <c r="G193" s="7"/>
      <c r="H193" s="7"/>
      <c r="I193" s="34" t="s">
        <v>390</v>
      </c>
    </row>
    <row r="194" spans="1:9" ht="21" customHeight="1" x14ac:dyDescent="0.3">
      <c r="A194" s="8"/>
      <c r="B194" s="8"/>
      <c r="C194" s="3" t="s">
        <v>213</v>
      </c>
      <c r="D194" s="3"/>
      <c r="E194" s="7"/>
      <c r="F194" s="7"/>
      <c r="G194" s="7"/>
      <c r="H194" s="7"/>
      <c r="I194" s="34" t="s">
        <v>390</v>
      </c>
    </row>
    <row r="195" spans="1:9" ht="21" customHeight="1" x14ac:dyDescent="0.3">
      <c r="A195" s="8"/>
      <c r="B195" s="8"/>
      <c r="C195" s="3" t="s">
        <v>214</v>
      </c>
      <c r="D195" s="3"/>
      <c r="E195" s="7"/>
      <c r="F195" s="7"/>
      <c r="G195" s="7"/>
      <c r="H195" s="7"/>
      <c r="I195" s="34" t="s">
        <v>390</v>
      </c>
    </row>
    <row r="196" spans="1:9" ht="21" customHeight="1" x14ac:dyDescent="0.3">
      <c r="A196" s="8"/>
      <c r="B196" s="8"/>
      <c r="C196" s="3" t="s">
        <v>215</v>
      </c>
      <c r="D196" s="3"/>
      <c r="E196" s="7"/>
      <c r="F196" s="7"/>
      <c r="G196" s="7"/>
      <c r="H196" s="7"/>
      <c r="I196" s="34" t="s">
        <v>390</v>
      </c>
    </row>
    <row r="197" spans="1:9" ht="21" customHeight="1" x14ac:dyDescent="0.3">
      <c r="A197" s="8"/>
      <c r="B197" s="8"/>
      <c r="C197" s="3" t="s">
        <v>216</v>
      </c>
      <c r="D197" s="3"/>
      <c r="E197" s="7"/>
      <c r="F197" s="7"/>
      <c r="G197" s="7"/>
      <c r="H197" s="7"/>
      <c r="I197" s="34" t="s">
        <v>390</v>
      </c>
    </row>
    <row r="198" spans="1:9" ht="21" customHeight="1" x14ac:dyDescent="0.3">
      <c r="A198" s="8"/>
      <c r="B198" s="8"/>
      <c r="C198" s="3" t="s">
        <v>217</v>
      </c>
      <c r="D198" s="3"/>
      <c r="E198" s="7"/>
      <c r="F198" s="7"/>
      <c r="G198" s="7"/>
      <c r="H198" s="7"/>
      <c r="I198" s="34" t="s">
        <v>390</v>
      </c>
    </row>
    <row r="199" spans="1:9" ht="21" customHeight="1" x14ac:dyDescent="0.3">
      <c r="A199" s="8"/>
      <c r="B199" s="8"/>
      <c r="C199" s="3" t="s">
        <v>218</v>
      </c>
      <c r="D199" s="3"/>
      <c r="E199" s="7"/>
      <c r="F199" s="7"/>
      <c r="G199" s="7"/>
      <c r="H199" s="7"/>
      <c r="I199" s="34" t="s">
        <v>390</v>
      </c>
    </row>
    <row r="200" spans="1:9" ht="21" customHeight="1" x14ac:dyDescent="0.3">
      <c r="A200" s="8"/>
      <c r="B200" s="8"/>
      <c r="C200" s="18" t="s">
        <v>219</v>
      </c>
      <c r="D200" s="3"/>
      <c r="E200" s="7"/>
      <c r="F200" s="7"/>
      <c r="G200" s="7"/>
      <c r="H200" s="7"/>
      <c r="I200" s="34" t="s">
        <v>390</v>
      </c>
    </row>
    <row r="201" spans="1:9" ht="21" customHeight="1" x14ac:dyDescent="0.3">
      <c r="A201" s="8"/>
      <c r="B201" s="107" t="s">
        <v>220</v>
      </c>
      <c r="C201" s="30"/>
      <c r="D201" s="30"/>
      <c r="E201" s="31">
        <f>SUM(E202:E210)</f>
        <v>0</v>
      </c>
      <c r="F201" s="31">
        <f t="shared" ref="F201" si="43">SUM(F202:F210)</f>
        <v>0</v>
      </c>
      <c r="G201" s="31">
        <f>SUM(G202:G210)</f>
        <v>0</v>
      </c>
      <c r="H201" s="31"/>
      <c r="I201" s="34" t="s">
        <v>390</v>
      </c>
    </row>
    <row r="202" spans="1:9" ht="21" customHeight="1" x14ac:dyDescent="0.3">
      <c r="A202" s="8"/>
      <c r="B202" s="8"/>
      <c r="C202" s="3" t="s">
        <v>221</v>
      </c>
      <c r="D202" s="3"/>
      <c r="E202" s="7">
        <v>0</v>
      </c>
      <c r="F202" s="7">
        <v>0</v>
      </c>
      <c r="G202" s="7">
        <v>0</v>
      </c>
      <c r="H202" s="7"/>
      <c r="I202" s="34" t="s">
        <v>390</v>
      </c>
    </row>
    <row r="203" spans="1:9" ht="21" customHeight="1" x14ac:dyDescent="0.3">
      <c r="A203" s="8"/>
      <c r="B203" s="8"/>
      <c r="C203" s="3" t="s">
        <v>222</v>
      </c>
      <c r="D203" s="3"/>
      <c r="E203" s="7"/>
      <c r="F203" s="7"/>
      <c r="G203" s="7"/>
      <c r="H203" s="7"/>
      <c r="I203" s="34" t="s">
        <v>390</v>
      </c>
    </row>
    <row r="204" spans="1:9" ht="21" customHeight="1" x14ac:dyDescent="0.3">
      <c r="A204" s="8"/>
      <c r="B204" s="8"/>
      <c r="C204" s="3" t="s">
        <v>223</v>
      </c>
      <c r="D204" s="3"/>
      <c r="E204" s="7"/>
      <c r="F204" s="7"/>
      <c r="G204" s="7"/>
      <c r="H204" s="7"/>
      <c r="I204" s="34" t="s">
        <v>390</v>
      </c>
    </row>
    <row r="205" spans="1:9" ht="21" customHeight="1" x14ac:dyDescent="0.3">
      <c r="A205" s="8"/>
      <c r="B205" s="8"/>
      <c r="C205" s="3" t="s">
        <v>224</v>
      </c>
      <c r="D205" s="3"/>
      <c r="E205" s="7"/>
      <c r="F205" s="7"/>
      <c r="G205" s="7"/>
      <c r="H205" s="7"/>
      <c r="I205" s="34" t="s">
        <v>390</v>
      </c>
    </row>
    <row r="206" spans="1:9" ht="21" customHeight="1" x14ac:dyDescent="0.3">
      <c r="A206" s="8"/>
      <c r="B206" s="8"/>
      <c r="C206" s="3" t="s">
        <v>225</v>
      </c>
      <c r="D206" s="3"/>
      <c r="E206" s="7"/>
      <c r="F206" s="7"/>
      <c r="G206" s="7"/>
      <c r="H206" s="7"/>
      <c r="I206" s="34" t="s">
        <v>390</v>
      </c>
    </row>
    <row r="207" spans="1:9" ht="21" customHeight="1" x14ac:dyDescent="0.3">
      <c r="A207" s="8"/>
      <c r="B207" s="8"/>
      <c r="C207" s="3" t="s">
        <v>226</v>
      </c>
      <c r="D207" s="3"/>
      <c r="E207" s="7"/>
      <c r="F207" s="7"/>
      <c r="G207" s="7"/>
      <c r="H207" s="7"/>
      <c r="I207" s="34" t="s">
        <v>390</v>
      </c>
    </row>
    <row r="208" spans="1:9" ht="21" customHeight="1" x14ac:dyDescent="0.3">
      <c r="A208" s="8"/>
      <c r="B208" s="8"/>
      <c r="C208" s="3" t="s">
        <v>227</v>
      </c>
      <c r="D208" s="3"/>
      <c r="E208" s="7"/>
      <c r="F208" s="7"/>
      <c r="G208" s="7"/>
      <c r="H208" s="7"/>
      <c r="I208" s="34" t="s">
        <v>390</v>
      </c>
    </row>
    <row r="209" spans="1:9" ht="21" customHeight="1" x14ac:dyDescent="0.3">
      <c r="A209" s="8"/>
      <c r="B209" s="8"/>
      <c r="C209" s="3" t="s">
        <v>228</v>
      </c>
      <c r="D209" s="3"/>
      <c r="E209" s="7"/>
      <c r="F209" s="7"/>
      <c r="G209" s="7"/>
      <c r="H209" s="7"/>
      <c r="I209" s="34" t="s">
        <v>390</v>
      </c>
    </row>
    <row r="210" spans="1:9" ht="21" customHeight="1" x14ac:dyDescent="0.3">
      <c r="A210" s="8"/>
      <c r="B210" s="8"/>
      <c r="C210" s="18" t="s">
        <v>229</v>
      </c>
      <c r="D210" s="3"/>
      <c r="E210" s="7"/>
      <c r="F210" s="7"/>
      <c r="G210" s="7"/>
      <c r="H210" s="7"/>
      <c r="I210" s="34" t="s">
        <v>390</v>
      </c>
    </row>
    <row r="211" spans="1:9" ht="21" customHeight="1" x14ac:dyDescent="0.3">
      <c r="A211" s="103" t="s">
        <v>74</v>
      </c>
      <c r="B211" s="103"/>
      <c r="C211" s="104"/>
      <c r="D211" s="104"/>
      <c r="E211" s="111">
        <f t="shared" ref="E211:F211" si="44">SUM(E212,E219,E226)</f>
        <v>0</v>
      </c>
      <c r="F211" s="111">
        <f t="shared" si="44"/>
        <v>0</v>
      </c>
      <c r="G211" s="111">
        <f>SUM(G212,G219,G226)</f>
        <v>0</v>
      </c>
      <c r="H211" s="111">
        <f>SUM(H212,H219,H226)</f>
        <v>0</v>
      </c>
      <c r="I211" s="34"/>
    </row>
    <row r="212" spans="1:9" ht="21" customHeight="1" x14ac:dyDescent="0.3">
      <c r="A212" s="8"/>
      <c r="B212" s="107" t="s">
        <v>231</v>
      </c>
      <c r="C212" s="30"/>
      <c r="D212" s="30"/>
      <c r="E212" s="31">
        <f t="shared" ref="E212:F212" si="45">SUM(E213:E218)</f>
        <v>0</v>
      </c>
      <c r="F212" s="31">
        <f t="shared" si="45"/>
        <v>0</v>
      </c>
      <c r="G212" s="31">
        <f>SUM(G213:G218)</f>
        <v>0</v>
      </c>
      <c r="H212" s="31">
        <f>SUM(H213:H218)</f>
        <v>0</v>
      </c>
      <c r="I212" s="34"/>
    </row>
    <row r="213" spans="1:9" ht="21" customHeight="1" x14ac:dyDescent="0.3">
      <c r="A213" s="8"/>
      <c r="B213" s="8"/>
      <c r="C213" s="3" t="s">
        <v>75</v>
      </c>
      <c r="D213" s="3"/>
      <c r="E213" s="7">
        <v>0</v>
      </c>
      <c r="F213" s="7">
        <v>0</v>
      </c>
      <c r="G213" s="7">
        <v>0</v>
      </c>
      <c r="H213" s="7">
        <v>0</v>
      </c>
      <c r="I213" s="34" t="s">
        <v>301</v>
      </c>
    </row>
    <row r="214" spans="1:9" ht="21" customHeight="1" x14ac:dyDescent="0.3">
      <c r="A214" s="8"/>
      <c r="B214" s="8"/>
      <c r="C214" s="3" t="s">
        <v>76</v>
      </c>
      <c r="D214" s="3"/>
      <c r="E214" s="7">
        <v>0</v>
      </c>
      <c r="F214" s="7">
        <v>0</v>
      </c>
      <c r="G214" s="7">
        <v>0</v>
      </c>
      <c r="H214" s="7">
        <v>0</v>
      </c>
      <c r="I214" s="34" t="s">
        <v>301</v>
      </c>
    </row>
    <row r="215" spans="1:9" ht="21" customHeight="1" x14ac:dyDescent="0.3">
      <c r="A215" s="8"/>
      <c r="B215" s="8"/>
      <c r="C215" s="3" t="s">
        <v>77</v>
      </c>
      <c r="D215" s="3"/>
      <c r="E215" s="7">
        <v>0</v>
      </c>
      <c r="F215" s="7">
        <v>0</v>
      </c>
      <c r="G215" s="7">
        <v>0</v>
      </c>
      <c r="H215" s="7">
        <v>0</v>
      </c>
      <c r="I215" s="34" t="s">
        <v>301</v>
      </c>
    </row>
    <row r="216" spans="1:9" ht="21" customHeight="1" x14ac:dyDescent="0.3">
      <c r="A216" s="8"/>
      <c r="B216" s="8"/>
      <c r="C216" s="3" t="s">
        <v>78</v>
      </c>
      <c r="D216" s="3"/>
      <c r="E216" s="7">
        <v>0</v>
      </c>
      <c r="F216" s="7">
        <v>0</v>
      </c>
      <c r="G216" s="7">
        <v>0</v>
      </c>
      <c r="H216" s="7">
        <v>0</v>
      </c>
      <c r="I216" s="34" t="s">
        <v>291</v>
      </c>
    </row>
    <row r="217" spans="1:9" ht="21" customHeight="1" x14ac:dyDescent="0.3">
      <c r="A217" s="8"/>
      <c r="B217" s="8"/>
      <c r="C217" s="3" t="s">
        <v>79</v>
      </c>
      <c r="D217" s="3"/>
      <c r="E217" s="7">
        <v>0</v>
      </c>
      <c r="F217" s="7">
        <v>0</v>
      </c>
      <c r="G217" s="7">
        <v>0</v>
      </c>
      <c r="H217" s="7">
        <v>0</v>
      </c>
      <c r="I217" s="34" t="s">
        <v>293</v>
      </c>
    </row>
    <row r="218" spans="1:9" ht="21" customHeight="1" x14ac:dyDescent="0.3">
      <c r="A218" s="8"/>
      <c r="B218" s="8"/>
      <c r="C218" s="3" t="s">
        <v>80</v>
      </c>
      <c r="D218" s="3"/>
      <c r="E218" s="7">
        <v>0</v>
      </c>
      <c r="F218" s="7">
        <v>0</v>
      </c>
      <c r="G218" s="7">
        <v>0</v>
      </c>
      <c r="H218" s="7">
        <v>0</v>
      </c>
      <c r="I218" s="34" t="s">
        <v>292</v>
      </c>
    </row>
    <row r="219" spans="1:9" ht="21" customHeight="1" x14ac:dyDescent="0.3">
      <c r="A219" s="8"/>
      <c r="B219" s="107" t="s">
        <v>232</v>
      </c>
      <c r="C219" s="30"/>
      <c r="D219" s="30"/>
      <c r="E219" s="31">
        <f t="shared" ref="E219:F219" si="46">SUM(E220:E225)</f>
        <v>0</v>
      </c>
      <c r="F219" s="31">
        <f t="shared" si="46"/>
        <v>0</v>
      </c>
      <c r="G219" s="31">
        <f>SUM(G220:G225)</f>
        <v>0</v>
      </c>
      <c r="H219" s="31">
        <f>SUM(H220:H225)</f>
        <v>0</v>
      </c>
      <c r="I219" s="34"/>
    </row>
    <row r="220" spans="1:9" ht="21" customHeight="1" x14ac:dyDescent="0.3">
      <c r="A220" s="8"/>
      <c r="B220" s="8"/>
      <c r="C220" s="3" t="s">
        <v>75</v>
      </c>
      <c r="D220" s="3"/>
      <c r="E220" s="7"/>
      <c r="F220" s="7"/>
      <c r="G220" s="7"/>
      <c r="H220" s="7"/>
      <c r="I220" s="34" t="s">
        <v>301</v>
      </c>
    </row>
    <row r="221" spans="1:9" ht="21" customHeight="1" x14ac:dyDescent="0.3">
      <c r="A221" s="8"/>
      <c r="B221" s="8"/>
      <c r="C221" s="3" t="s">
        <v>76</v>
      </c>
      <c r="D221" s="3"/>
      <c r="E221" s="7"/>
      <c r="F221" s="7"/>
      <c r="G221" s="7"/>
      <c r="H221" s="7"/>
      <c r="I221" s="34" t="s">
        <v>301</v>
      </c>
    </row>
    <row r="222" spans="1:9" ht="21" customHeight="1" x14ac:dyDescent="0.3">
      <c r="A222" s="8"/>
      <c r="B222" s="8"/>
      <c r="C222" s="3" t="s">
        <v>77</v>
      </c>
      <c r="D222" s="3"/>
      <c r="E222" s="7"/>
      <c r="F222" s="7"/>
      <c r="G222" s="7"/>
      <c r="H222" s="7"/>
      <c r="I222" s="34" t="s">
        <v>301</v>
      </c>
    </row>
    <row r="223" spans="1:9" ht="21" customHeight="1" x14ac:dyDescent="0.3">
      <c r="A223" s="8"/>
      <c r="B223" s="8"/>
      <c r="C223" s="3" t="s">
        <v>78</v>
      </c>
      <c r="D223" s="3"/>
      <c r="E223" s="7"/>
      <c r="F223" s="7"/>
      <c r="G223" s="7"/>
      <c r="H223" s="7"/>
      <c r="I223" s="34" t="s">
        <v>291</v>
      </c>
    </row>
    <row r="224" spans="1:9" ht="21" customHeight="1" x14ac:dyDescent="0.3">
      <c r="A224" s="8"/>
      <c r="B224" s="8"/>
      <c r="C224" s="3" t="s">
        <v>79</v>
      </c>
      <c r="D224" s="3"/>
      <c r="E224" s="7"/>
      <c r="F224" s="7"/>
      <c r="G224" s="7"/>
      <c r="H224" s="7"/>
      <c r="I224" s="34" t="s">
        <v>293</v>
      </c>
    </row>
    <row r="225" spans="1:9" ht="21" customHeight="1" x14ac:dyDescent="0.3">
      <c r="A225" s="8"/>
      <c r="B225" s="8"/>
      <c r="C225" s="3" t="s">
        <v>80</v>
      </c>
      <c r="D225" s="3"/>
      <c r="E225" s="7"/>
      <c r="F225" s="7"/>
      <c r="G225" s="7"/>
      <c r="H225" s="7"/>
      <c r="I225" s="34" t="s">
        <v>292</v>
      </c>
    </row>
    <row r="226" spans="1:9" ht="21" customHeight="1" x14ac:dyDescent="0.3">
      <c r="A226" s="8"/>
      <c r="B226" s="107" t="s">
        <v>233</v>
      </c>
      <c r="C226" s="30"/>
      <c r="D226" s="30"/>
      <c r="E226" s="31">
        <f t="shared" ref="E226" si="47">SUM(E227:E232)</f>
        <v>0</v>
      </c>
      <c r="F226" s="31">
        <f>SUM(F227:F232)</f>
        <v>0</v>
      </c>
      <c r="G226" s="31">
        <f>SUM(G227:G232)</f>
        <v>0</v>
      </c>
      <c r="H226" s="31">
        <f>SUM(H227:H232)</f>
        <v>0</v>
      </c>
      <c r="I226" s="34"/>
    </row>
    <row r="227" spans="1:9" ht="21" customHeight="1" x14ac:dyDescent="0.3">
      <c r="A227" s="8"/>
      <c r="B227" s="8"/>
      <c r="C227" s="3" t="s">
        <v>234</v>
      </c>
      <c r="D227" s="3"/>
      <c r="E227" s="7"/>
      <c r="F227" s="7"/>
      <c r="G227" s="7"/>
      <c r="H227" s="7"/>
      <c r="I227" s="34" t="s">
        <v>301</v>
      </c>
    </row>
    <row r="228" spans="1:9" ht="21" customHeight="1" x14ac:dyDescent="0.3">
      <c r="A228" s="8"/>
      <c r="B228" s="8"/>
      <c r="C228" s="3" t="s">
        <v>235</v>
      </c>
      <c r="D228" s="3"/>
      <c r="E228" s="7"/>
      <c r="F228" s="7"/>
      <c r="G228" s="7"/>
      <c r="H228" s="7"/>
      <c r="I228" s="34" t="s">
        <v>301</v>
      </c>
    </row>
    <row r="229" spans="1:9" ht="21" customHeight="1" x14ac:dyDescent="0.3">
      <c r="A229" s="8"/>
      <c r="B229" s="8"/>
      <c r="C229" s="3" t="s">
        <v>236</v>
      </c>
      <c r="D229" s="3"/>
      <c r="E229" s="7"/>
      <c r="F229" s="7"/>
      <c r="G229" s="7"/>
      <c r="H229" s="7"/>
      <c r="I229" s="34" t="s">
        <v>301</v>
      </c>
    </row>
    <row r="230" spans="1:9" ht="21" customHeight="1" x14ac:dyDescent="0.3">
      <c r="A230" s="8"/>
      <c r="B230" s="8"/>
      <c r="C230" s="3" t="s">
        <v>237</v>
      </c>
      <c r="D230" s="3"/>
      <c r="E230" s="7"/>
      <c r="F230" s="7"/>
      <c r="G230" s="7"/>
      <c r="H230" s="7"/>
      <c r="I230" s="34" t="s">
        <v>291</v>
      </c>
    </row>
    <row r="231" spans="1:9" ht="21" customHeight="1" x14ac:dyDescent="0.3">
      <c r="A231" s="8"/>
      <c r="B231" s="8"/>
      <c r="C231" s="3" t="s">
        <v>238</v>
      </c>
      <c r="D231" s="3"/>
      <c r="E231" s="7"/>
      <c r="F231" s="7"/>
      <c r="G231" s="7"/>
      <c r="H231" s="7"/>
      <c r="I231" s="34" t="s">
        <v>293</v>
      </c>
    </row>
    <row r="232" spans="1:9" ht="21" customHeight="1" x14ac:dyDescent="0.3">
      <c r="A232" s="8"/>
      <c r="B232" s="8"/>
      <c r="C232" s="3" t="s">
        <v>239</v>
      </c>
      <c r="D232" s="3"/>
      <c r="E232" s="7"/>
      <c r="F232" s="7"/>
      <c r="G232" s="7"/>
      <c r="H232" s="7"/>
      <c r="I232" s="34" t="s">
        <v>292</v>
      </c>
    </row>
    <row r="233" spans="1:9" ht="21" customHeight="1" x14ac:dyDescent="0.3">
      <c r="A233" s="103" t="s">
        <v>81</v>
      </c>
      <c r="B233" s="103"/>
      <c r="C233" s="104"/>
      <c r="D233" s="114"/>
      <c r="E233" s="111">
        <f>SUM(E234,E238,E245,E250)</f>
        <v>56</v>
      </c>
      <c r="F233" s="111">
        <f t="shared" ref="F233:G233" si="48">SUM(F234,F238,F245,F250)</f>
        <v>94</v>
      </c>
      <c r="G233" s="111">
        <f t="shared" si="48"/>
        <v>94</v>
      </c>
      <c r="H233" s="111"/>
      <c r="I233" s="34"/>
    </row>
    <row r="234" spans="1:9" ht="21" customHeight="1" x14ac:dyDescent="0.3">
      <c r="A234" s="8"/>
      <c r="B234" s="107" t="s">
        <v>253</v>
      </c>
      <c r="C234" s="30"/>
      <c r="D234" s="107"/>
      <c r="E234" s="31">
        <f>SUM(E235:E237)</f>
        <v>0</v>
      </c>
      <c r="F234" s="31">
        <f>SUM(F235:F237)</f>
        <v>0</v>
      </c>
      <c r="G234" s="31">
        <f>SUM(G235:G237)</f>
        <v>0</v>
      </c>
      <c r="H234" s="31"/>
      <c r="I234" s="34" t="s">
        <v>159</v>
      </c>
    </row>
    <row r="235" spans="1:9" ht="21" customHeight="1" x14ac:dyDescent="0.3">
      <c r="A235" s="8"/>
      <c r="B235" s="8"/>
      <c r="C235" s="3" t="s">
        <v>240</v>
      </c>
      <c r="D235" s="3"/>
      <c r="E235" s="7">
        <v>0</v>
      </c>
      <c r="F235" s="7">
        <v>0</v>
      </c>
      <c r="G235" s="7">
        <v>0</v>
      </c>
      <c r="H235" s="7"/>
      <c r="I235" s="34" t="s">
        <v>293</v>
      </c>
    </row>
    <row r="236" spans="1:9" ht="21" customHeight="1" x14ac:dyDescent="0.3">
      <c r="A236" s="8"/>
      <c r="B236" s="8"/>
      <c r="C236" s="3" t="s">
        <v>241</v>
      </c>
      <c r="D236" s="3"/>
      <c r="E236" s="7"/>
      <c r="F236" s="7"/>
      <c r="G236" s="7"/>
      <c r="H236" s="7"/>
      <c r="I236" s="34" t="s">
        <v>293</v>
      </c>
    </row>
    <row r="237" spans="1:9" ht="21" customHeight="1" x14ac:dyDescent="0.3">
      <c r="A237" s="8"/>
      <c r="B237" s="8"/>
      <c r="C237" s="3" t="s">
        <v>242</v>
      </c>
      <c r="D237" s="3"/>
      <c r="E237" s="7"/>
      <c r="F237" s="7"/>
      <c r="G237" s="7"/>
      <c r="H237" s="7"/>
      <c r="I237" s="34" t="s">
        <v>293</v>
      </c>
    </row>
    <row r="238" spans="1:9" ht="21" customHeight="1" x14ac:dyDescent="0.3">
      <c r="A238" s="8"/>
      <c r="B238" s="107" t="s">
        <v>254</v>
      </c>
      <c r="C238" s="30"/>
      <c r="D238" s="107"/>
      <c r="E238" s="31">
        <v>0</v>
      </c>
      <c r="F238" s="31">
        <v>0</v>
      </c>
      <c r="G238" s="31">
        <v>0</v>
      </c>
      <c r="H238" s="31"/>
      <c r="I238" s="34" t="s">
        <v>320</v>
      </c>
    </row>
    <row r="239" spans="1:9" ht="21" customHeight="1" x14ac:dyDescent="0.3">
      <c r="A239" s="8"/>
      <c r="B239" s="8"/>
      <c r="C239" s="3" t="s">
        <v>243</v>
      </c>
      <c r="D239" s="3"/>
      <c r="E239" s="7"/>
      <c r="F239" s="7"/>
      <c r="G239" s="7"/>
      <c r="H239" s="7"/>
      <c r="I239" s="34" t="s">
        <v>320</v>
      </c>
    </row>
    <row r="240" spans="1:9" ht="21" customHeight="1" x14ac:dyDescent="0.3">
      <c r="A240" s="8"/>
      <c r="B240" s="8"/>
      <c r="C240" s="3" t="s">
        <v>244</v>
      </c>
      <c r="D240" s="3"/>
      <c r="E240" s="7"/>
      <c r="F240" s="7"/>
      <c r="G240" s="7"/>
      <c r="H240" s="7"/>
      <c r="I240" s="34" t="s">
        <v>320</v>
      </c>
    </row>
    <row r="241" spans="1:9" ht="21" customHeight="1" x14ac:dyDescent="0.3">
      <c r="A241" s="8"/>
      <c r="B241" s="8"/>
      <c r="C241" s="3" t="s">
        <v>245</v>
      </c>
      <c r="D241" s="3"/>
      <c r="E241" s="7"/>
      <c r="F241" s="7"/>
      <c r="G241" s="7"/>
      <c r="H241" s="7"/>
      <c r="I241" s="34" t="s">
        <v>320</v>
      </c>
    </row>
    <row r="242" spans="1:9" ht="21" customHeight="1" x14ac:dyDescent="0.3">
      <c r="A242" s="8"/>
      <c r="B242" s="8"/>
      <c r="C242" s="3" t="s">
        <v>246</v>
      </c>
      <c r="D242" s="3"/>
      <c r="E242" s="7"/>
      <c r="F242" s="7"/>
      <c r="G242" s="7"/>
      <c r="H242" s="7"/>
      <c r="I242" s="34" t="s">
        <v>320</v>
      </c>
    </row>
    <row r="243" spans="1:9" ht="21" customHeight="1" x14ac:dyDescent="0.3">
      <c r="A243" s="8"/>
      <c r="B243" s="8"/>
      <c r="C243" s="3" t="s">
        <v>247</v>
      </c>
      <c r="D243" s="3"/>
      <c r="E243" s="7"/>
      <c r="F243" s="7"/>
      <c r="G243" s="7"/>
      <c r="H243" s="7"/>
      <c r="I243" s="34" t="s">
        <v>320</v>
      </c>
    </row>
    <row r="244" spans="1:9" ht="21" customHeight="1" x14ac:dyDescent="0.3">
      <c r="A244" s="8"/>
      <c r="B244" s="8"/>
      <c r="C244" s="3" t="s">
        <v>248</v>
      </c>
      <c r="D244" s="3"/>
      <c r="E244" s="7"/>
      <c r="F244" s="7"/>
      <c r="G244" s="7"/>
      <c r="H244" s="7"/>
      <c r="I244" s="34" t="s">
        <v>320</v>
      </c>
    </row>
    <row r="245" spans="1:9" ht="21" customHeight="1" x14ac:dyDescent="0.3">
      <c r="A245" s="8"/>
      <c r="B245" s="107" t="s">
        <v>255</v>
      </c>
      <c r="C245" s="30"/>
      <c r="D245" s="107"/>
      <c r="E245" s="31">
        <f t="shared" ref="E245:F245" si="49">SUM(E246:E249)</f>
        <v>0</v>
      </c>
      <c r="F245" s="31">
        <f t="shared" si="49"/>
        <v>0</v>
      </c>
      <c r="G245" s="31">
        <f>SUM(G246:G249)</f>
        <v>0</v>
      </c>
      <c r="H245" s="31">
        <f>SUM(H246:H249)</f>
        <v>0</v>
      </c>
      <c r="I245" s="34" t="s">
        <v>293</v>
      </c>
    </row>
    <row r="246" spans="1:9" ht="21" customHeight="1" x14ac:dyDescent="0.3">
      <c r="A246" s="8"/>
      <c r="B246" s="8"/>
      <c r="C246" s="3" t="s">
        <v>249</v>
      </c>
      <c r="D246" s="3"/>
      <c r="E246" s="7"/>
      <c r="F246" s="7"/>
      <c r="G246" s="7"/>
      <c r="H246" s="7"/>
      <c r="I246" s="34" t="s">
        <v>293</v>
      </c>
    </row>
    <row r="247" spans="1:9" ht="21" customHeight="1" x14ac:dyDescent="0.3">
      <c r="A247" s="8"/>
      <c r="B247" s="8"/>
      <c r="C247" s="3" t="s">
        <v>250</v>
      </c>
      <c r="D247" s="3"/>
      <c r="E247" s="7"/>
      <c r="F247" s="7"/>
      <c r="G247" s="7"/>
      <c r="H247" s="7"/>
      <c r="I247" s="34" t="s">
        <v>293</v>
      </c>
    </row>
    <row r="248" spans="1:9" ht="21" customHeight="1" x14ac:dyDescent="0.3">
      <c r="A248" s="8"/>
      <c r="B248" s="8"/>
      <c r="C248" s="3" t="s">
        <v>251</v>
      </c>
      <c r="D248" s="3"/>
      <c r="E248" s="7"/>
      <c r="F248" s="7"/>
      <c r="G248" s="7"/>
      <c r="H248" s="7"/>
      <c r="I248" s="34" t="s">
        <v>293</v>
      </c>
    </row>
    <row r="249" spans="1:9" ht="21" customHeight="1" x14ac:dyDescent="0.3">
      <c r="A249" s="8"/>
      <c r="B249" s="8"/>
      <c r="C249" s="3" t="s">
        <v>252</v>
      </c>
      <c r="D249" s="3"/>
      <c r="E249" s="7"/>
      <c r="F249" s="7"/>
      <c r="G249" s="7"/>
      <c r="H249" s="7"/>
      <c r="I249" s="34" t="s">
        <v>293</v>
      </c>
    </row>
    <row r="250" spans="1:9" ht="21" customHeight="1" x14ac:dyDescent="0.3">
      <c r="A250" s="8"/>
      <c r="B250" s="107" t="s">
        <v>294</v>
      </c>
      <c r="C250" s="30"/>
      <c r="D250" s="30"/>
      <c r="E250" s="31">
        <v>56</v>
      </c>
      <c r="F250" s="31">
        <v>94</v>
      </c>
      <c r="G250" s="31">
        <v>94</v>
      </c>
      <c r="H250" s="31"/>
      <c r="I250" s="34" t="s">
        <v>321</v>
      </c>
    </row>
    <row r="251" spans="1:9" ht="21" customHeight="1" x14ac:dyDescent="0.3">
      <c r="A251" s="8"/>
      <c r="B251" s="15"/>
      <c r="C251" s="15"/>
      <c r="D251" s="115" t="s">
        <v>4</v>
      </c>
      <c r="E251" s="116">
        <f>personnel!F35/1000</f>
        <v>3710.55</v>
      </c>
      <c r="F251" s="116">
        <f>personnel!F35/1000</f>
        <v>3710.55</v>
      </c>
      <c r="G251" s="116">
        <f>personnel!F35/1000</f>
        <v>3710.55</v>
      </c>
      <c r="H251" s="116">
        <f>proposal!C36</f>
        <v>4080</v>
      </c>
      <c r="I251" s="34" t="s">
        <v>322</v>
      </c>
    </row>
    <row r="252" spans="1:9" ht="21" customHeight="1" x14ac:dyDescent="0.3">
      <c r="A252" s="8"/>
      <c r="B252" s="15"/>
      <c r="C252" s="9"/>
      <c r="D252" s="117" t="s">
        <v>444</v>
      </c>
      <c r="E252" s="118">
        <f>0.1*E253</f>
        <v>1501.0362527777779</v>
      </c>
      <c r="F252" s="118">
        <f>0.1*F253</f>
        <v>1949.9298216666664</v>
      </c>
      <c r="G252" s="118">
        <f>0.1*G253</f>
        <v>2262.4353772222216</v>
      </c>
      <c r="H252" s="118">
        <f>proposal!C35</f>
        <v>2642</v>
      </c>
      <c r="I252" s="34"/>
    </row>
    <row r="253" spans="1:9" ht="21" customHeight="1" thickBot="1" x14ac:dyDescent="0.35">
      <c r="A253" s="119"/>
      <c r="B253" s="119"/>
      <c r="C253" s="120" t="s">
        <v>3</v>
      </c>
      <c r="D253" s="121"/>
      <c r="E253" s="122">
        <f>SUM(E2,E69,E85,E103,E133,E146,E164,E180,E211,E233,E251)/0.9</f>
        <v>15010.362527777777</v>
      </c>
      <c r="F253" s="122">
        <f>SUM(F2,F69,F85,F103,F133,F146,F164,F180,F211,F233,F251)/0.9</f>
        <v>19499.298216666662</v>
      </c>
      <c r="G253" s="122">
        <f>SUM(G2,G69,G85,G103,G133,G146,G164,G180,G211,G233,G251)/0.9</f>
        <v>22624.353772222217</v>
      </c>
      <c r="H253" s="123">
        <v>1000</v>
      </c>
      <c r="I253" s="34"/>
    </row>
    <row r="254" spans="1:9" ht="21" customHeight="1" thickBot="1" x14ac:dyDescent="0.35">
      <c r="D254" s="20"/>
      <c r="E254" s="21"/>
      <c r="H254" s="122">
        <f>SUM(H2,H69,H85,H103,H133,H146,H164,H180,H211,H233,H251,H252,H253)</f>
        <v>19932</v>
      </c>
      <c r="I254" s="100"/>
    </row>
    <row r="255" spans="1:9" ht="21" customHeight="1" x14ac:dyDescent="0.3">
      <c r="I255" s="100"/>
    </row>
    <row r="256" spans="1:9" ht="21" customHeight="1" x14ac:dyDescent="0.3">
      <c r="I256" s="100"/>
    </row>
    <row r="257" spans="9:9" ht="21" customHeight="1" x14ac:dyDescent="0.3">
      <c r="I257" s="100"/>
    </row>
    <row r="258" spans="9:9" ht="21" customHeight="1" x14ac:dyDescent="0.3">
      <c r="I258" s="100"/>
    </row>
    <row r="259" spans="9:9" ht="21" customHeight="1" x14ac:dyDescent="0.3">
      <c r="I259" s="100"/>
    </row>
    <row r="260" spans="9:9" ht="21" customHeight="1" x14ac:dyDescent="0.3">
      <c r="I260" s="100"/>
    </row>
    <row r="261" spans="9:9" ht="21" customHeight="1" x14ac:dyDescent="0.3">
      <c r="I261" s="100"/>
    </row>
    <row r="262" spans="9:9" ht="21" customHeight="1" x14ac:dyDescent="0.3">
      <c r="I262" s="100"/>
    </row>
    <row r="263" spans="9:9" ht="21" customHeight="1" x14ac:dyDescent="0.3">
      <c r="I263" s="100"/>
    </row>
    <row r="264" spans="9:9" ht="21" customHeight="1" x14ac:dyDescent="0.3">
      <c r="I264" s="100"/>
    </row>
    <row r="265" spans="9:9" ht="21" customHeight="1" x14ac:dyDescent="0.3">
      <c r="I265" s="100"/>
    </row>
    <row r="266" spans="9:9" ht="21" customHeight="1" x14ac:dyDescent="0.3">
      <c r="I266" s="100"/>
    </row>
    <row r="267" spans="9:9" ht="21" customHeight="1" x14ac:dyDescent="0.3">
      <c r="I267" s="100"/>
    </row>
    <row r="268" spans="9:9" ht="21" customHeight="1" x14ac:dyDescent="0.3">
      <c r="I268" s="100"/>
    </row>
    <row r="269" spans="9:9" ht="21" customHeight="1" x14ac:dyDescent="0.3">
      <c r="I269" s="100"/>
    </row>
    <row r="270" spans="9:9" ht="21" customHeight="1" x14ac:dyDescent="0.3">
      <c r="I270" s="100"/>
    </row>
    <row r="271" spans="9:9" ht="21" customHeight="1" x14ac:dyDescent="0.3">
      <c r="I271" s="100"/>
    </row>
    <row r="272" spans="9:9" ht="21" customHeight="1" x14ac:dyDescent="0.3">
      <c r="I272" s="100"/>
    </row>
    <row r="273" spans="9:9" ht="21" customHeight="1" x14ac:dyDescent="0.3">
      <c r="I273" s="100"/>
    </row>
    <row r="274" spans="9:9" ht="21" customHeight="1" x14ac:dyDescent="0.3">
      <c r="I274" s="100"/>
    </row>
    <row r="275" spans="9:9" ht="21" customHeight="1" x14ac:dyDescent="0.3">
      <c r="I275" s="100"/>
    </row>
    <row r="276" spans="9:9" ht="21" customHeight="1" x14ac:dyDescent="0.3">
      <c r="I276" s="100"/>
    </row>
    <row r="277" spans="9:9" ht="21" customHeight="1" x14ac:dyDescent="0.3">
      <c r="I277" s="100"/>
    </row>
    <row r="278" spans="9:9" ht="21" customHeight="1" x14ac:dyDescent="0.3">
      <c r="I278" s="100"/>
    </row>
    <row r="279" spans="9:9" ht="21" customHeight="1" x14ac:dyDescent="0.3">
      <c r="I279" s="100"/>
    </row>
    <row r="280" spans="9:9" ht="21" customHeight="1" x14ac:dyDescent="0.3">
      <c r="I280" s="100"/>
    </row>
    <row r="281" spans="9:9" ht="21" customHeight="1" x14ac:dyDescent="0.3">
      <c r="I281" s="100"/>
    </row>
    <row r="282" spans="9:9" ht="21" customHeight="1" x14ac:dyDescent="0.3">
      <c r="I282" s="100"/>
    </row>
    <row r="283" spans="9:9" ht="21" customHeight="1" x14ac:dyDescent="0.3">
      <c r="I283" s="100"/>
    </row>
    <row r="284" spans="9:9" ht="21" customHeight="1" x14ac:dyDescent="0.3">
      <c r="I284" s="100"/>
    </row>
    <row r="285" spans="9:9" ht="21" customHeight="1" x14ac:dyDescent="0.3">
      <c r="I285" s="100"/>
    </row>
    <row r="286" spans="9:9" ht="21" customHeight="1" x14ac:dyDescent="0.3">
      <c r="I286" s="100"/>
    </row>
    <row r="287" spans="9:9" ht="21" customHeight="1" x14ac:dyDescent="0.3">
      <c r="I287" s="100"/>
    </row>
    <row r="288" spans="9:9" ht="21" customHeight="1" x14ac:dyDescent="0.3">
      <c r="I288" s="100"/>
    </row>
    <row r="289" spans="9:9" ht="21" customHeight="1" x14ac:dyDescent="0.3">
      <c r="I289" s="100"/>
    </row>
    <row r="290" spans="9:9" ht="21" customHeight="1" x14ac:dyDescent="0.3">
      <c r="I290" s="100"/>
    </row>
    <row r="291" spans="9:9" ht="21" customHeight="1" x14ac:dyDescent="0.3">
      <c r="I291" s="100"/>
    </row>
    <row r="292" spans="9:9" ht="21" customHeight="1" x14ac:dyDescent="0.3">
      <c r="I292" s="100"/>
    </row>
    <row r="293" spans="9:9" ht="21" customHeight="1" x14ac:dyDescent="0.3">
      <c r="I293" s="100"/>
    </row>
    <row r="294" spans="9:9" ht="21" customHeight="1" x14ac:dyDescent="0.3">
      <c r="I294" s="100"/>
    </row>
    <row r="295" spans="9:9" ht="21" customHeight="1" x14ac:dyDescent="0.3">
      <c r="I295" s="100"/>
    </row>
    <row r="296" spans="9:9" ht="21" customHeight="1" x14ac:dyDescent="0.3">
      <c r="I296" s="100"/>
    </row>
    <row r="297" spans="9:9" ht="21" customHeight="1" x14ac:dyDescent="0.3">
      <c r="I297" s="100"/>
    </row>
    <row r="298" spans="9:9" ht="21" customHeight="1" x14ac:dyDescent="0.3">
      <c r="I298" s="100"/>
    </row>
    <row r="299" spans="9:9" ht="21" customHeight="1" x14ac:dyDescent="0.3">
      <c r="I299" s="100"/>
    </row>
    <row r="300" spans="9:9" ht="21" customHeight="1" x14ac:dyDescent="0.3">
      <c r="I300" s="100"/>
    </row>
    <row r="301" spans="9:9" ht="21" customHeight="1" x14ac:dyDescent="0.3">
      <c r="I301" s="100"/>
    </row>
    <row r="302" spans="9:9" ht="21" customHeight="1" x14ac:dyDescent="0.3">
      <c r="I302" s="100"/>
    </row>
    <row r="303" spans="9:9" ht="21" customHeight="1" x14ac:dyDescent="0.3">
      <c r="I303" s="100"/>
    </row>
    <row r="304" spans="9:9" ht="21" customHeight="1" x14ac:dyDescent="0.3">
      <c r="I304" s="100"/>
    </row>
    <row r="305" spans="9:9" ht="21" customHeight="1" x14ac:dyDescent="0.3">
      <c r="I305" s="100"/>
    </row>
    <row r="306" spans="9:9" ht="21" customHeight="1" x14ac:dyDescent="0.3">
      <c r="I306" s="100"/>
    </row>
    <row r="307" spans="9:9" ht="21" customHeight="1" x14ac:dyDescent="0.3">
      <c r="I307" s="100"/>
    </row>
    <row r="308" spans="9:9" ht="21" customHeight="1" x14ac:dyDescent="0.3">
      <c r="I308" s="100"/>
    </row>
    <row r="309" spans="9:9" ht="21" customHeight="1" x14ac:dyDescent="0.3">
      <c r="I309" s="100"/>
    </row>
    <row r="310" spans="9:9" ht="21" customHeight="1" x14ac:dyDescent="0.3">
      <c r="I310" s="100"/>
    </row>
    <row r="311" spans="9:9" ht="21" customHeight="1" x14ac:dyDescent="0.3">
      <c r="I311" s="100"/>
    </row>
    <row r="312" spans="9:9" ht="21" customHeight="1" x14ac:dyDescent="0.3">
      <c r="I312" s="100"/>
    </row>
    <row r="313" spans="9:9" ht="21" customHeight="1" x14ac:dyDescent="0.3">
      <c r="I313" s="100"/>
    </row>
    <row r="314" spans="9:9" ht="21" customHeight="1" x14ac:dyDescent="0.3">
      <c r="I314" s="100"/>
    </row>
    <row r="315" spans="9:9" ht="21" customHeight="1" x14ac:dyDescent="0.3">
      <c r="I315" s="100"/>
    </row>
    <row r="316" spans="9:9" ht="21" customHeight="1" x14ac:dyDescent="0.3">
      <c r="I316" s="100"/>
    </row>
    <row r="317" spans="9:9" ht="21" customHeight="1" x14ac:dyDescent="0.3">
      <c r="I317" s="100"/>
    </row>
    <row r="318" spans="9:9" ht="21" customHeight="1" x14ac:dyDescent="0.3">
      <c r="I318" s="100"/>
    </row>
    <row r="319" spans="9:9" ht="21" customHeight="1" x14ac:dyDescent="0.3">
      <c r="I319" s="100"/>
    </row>
    <row r="320" spans="9:9" ht="21" customHeight="1" x14ac:dyDescent="0.3">
      <c r="I320" s="100"/>
    </row>
    <row r="321" spans="9:9" ht="21" customHeight="1" x14ac:dyDescent="0.3">
      <c r="I321" s="100"/>
    </row>
    <row r="322" spans="9:9" ht="21" customHeight="1" x14ac:dyDescent="0.3">
      <c r="I322" s="100"/>
    </row>
    <row r="323" spans="9:9" ht="21" customHeight="1" x14ac:dyDescent="0.3">
      <c r="I323" s="100"/>
    </row>
    <row r="324" spans="9:9" ht="21" customHeight="1" x14ac:dyDescent="0.3">
      <c r="I324" s="100"/>
    </row>
    <row r="325" spans="9:9" ht="21" customHeight="1" x14ac:dyDescent="0.3">
      <c r="I325" s="100"/>
    </row>
    <row r="326" spans="9:9" ht="21" customHeight="1" x14ac:dyDescent="0.3">
      <c r="I326" s="100"/>
    </row>
    <row r="327" spans="9:9" ht="21" customHeight="1" x14ac:dyDescent="0.3">
      <c r="I327" s="100"/>
    </row>
  </sheetData>
  <sheetProtection password="DBAD" sheet="1" objects="1" scenarios="1" formatCells="0" formatColumns="0" formatRows="0" insertColumns="0" insertRows="0" insertHyperlinks="0" selectLockedCells="1" selectUnlockedCells="1"/>
  <pageMargins left="0.25" right="0.25" top="0.75" bottom="0.75" header="0.3" footer="0.3"/>
  <pageSetup paperSize="8" scale="48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Layout" zoomScaleNormal="100" workbookViewId="0">
      <selection activeCell="A7" sqref="A7"/>
    </sheetView>
  </sheetViews>
  <sheetFormatPr defaultColWidth="11.5546875" defaultRowHeight="14.4" x14ac:dyDescent="0.3"/>
  <cols>
    <col min="1" max="1" width="45.44140625" style="152" customWidth="1"/>
    <col min="2" max="2" width="17.6640625" style="208" customWidth="1"/>
    <col min="3" max="3" width="20.5546875" style="209" customWidth="1"/>
    <col min="4" max="7" width="11.5546875" style="152"/>
    <col min="8" max="8" width="13.33203125" style="152" bestFit="1" customWidth="1"/>
    <col min="9" max="16384" width="11.5546875" style="152"/>
  </cols>
  <sheetData>
    <row r="1" spans="1:3" s="177" customFormat="1" ht="21" x14ac:dyDescent="0.4">
      <c r="A1" s="174" t="s">
        <v>409</v>
      </c>
      <c r="B1" s="175" t="s">
        <v>421</v>
      </c>
      <c r="C1" s="176" t="s">
        <v>410</v>
      </c>
    </row>
    <row r="2" spans="1:3" s="180" customFormat="1" ht="17.399999999999999" x14ac:dyDescent="0.3">
      <c r="A2" s="178" t="s">
        <v>430</v>
      </c>
      <c r="B2" s="179"/>
      <c r="C2" s="179"/>
    </row>
    <row r="3" spans="1:3" s="183" customFormat="1" ht="15.6" x14ac:dyDescent="0.3">
      <c r="A3" s="179" t="s">
        <v>431</v>
      </c>
      <c r="B3" s="182"/>
      <c r="C3" s="181">
        <v>15000</v>
      </c>
    </row>
    <row r="4" spans="1:3" s="183" customFormat="1" ht="15.6" x14ac:dyDescent="0.3">
      <c r="A4" s="184" t="s">
        <v>432</v>
      </c>
      <c r="B4" s="185"/>
      <c r="C4" s="181">
        <v>70000</v>
      </c>
    </row>
    <row r="5" spans="1:3" s="186" customFormat="1" ht="15" x14ac:dyDescent="0.25">
      <c r="A5" s="184" t="s">
        <v>427</v>
      </c>
      <c r="B5" s="185"/>
      <c r="C5" s="181">
        <v>30000</v>
      </c>
    </row>
    <row r="6" spans="1:3" s="186" customFormat="1" ht="15" x14ac:dyDescent="0.25">
      <c r="A6" s="184" t="s">
        <v>415</v>
      </c>
      <c r="B6" s="185"/>
      <c r="C6" s="181">
        <v>5000</v>
      </c>
    </row>
    <row r="7" spans="1:3" s="186" customFormat="1" ht="15" x14ac:dyDescent="0.25">
      <c r="A7" s="184"/>
      <c r="B7" s="185"/>
      <c r="C7" s="181"/>
    </row>
    <row r="8" spans="1:3" s="186" customFormat="1" ht="15" x14ac:dyDescent="0.25">
      <c r="A8" s="184"/>
      <c r="B8" s="185"/>
      <c r="C8" s="187"/>
    </row>
    <row r="9" spans="1:3" s="186" customFormat="1" ht="15.6" thickBot="1" x14ac:dyDescent="0.3">
      <c r="A9" s="194"/>
      <c r="B9" s="195"/>
      <c r="C9" s="196"/>
    </row>
    <row r="10" spans="1:3" s="186" customFormat="1" ht="15.6" thickBot="1" x14ac:dyDescent="0.3">
      <c r="A10" s="197" t="s">
        <v>131</v>
      </c>
      <c r="B10" s="198"/>
      <c r="C10" s="199">
        <f>SUM(C3:C6)</f>
        <v>120000</v>
      </c>
    </row>
    <row r="11" spans="1:3" s="186" customFormat="1" ht="15" x14ac:dyDescent="0.25">
      <c r="A11" s="200"/>
      <c r="B11" s="201"/>
      <c r="C11" s="202"/>
    </row>
    <row r="12" spans="1:3" s="186" customFormat="1" ht="15" x14ac:dyDescent="0.25">
      <c r="A12" s="203"/>
      <c r="B12" s="204"/>
      <c r="C12" s="205"/>
    </row>
    <row r="13" spans="1:3" s="190" customFormat="1" ht="17.399999999999999" x14ac:dyDescent="0.3">
      <c r="A13" s="186"/>
      <c r="B13" s="206"/>
      <c r="C13" s="207"/>
    </row>
    <row r="14" spans="1:3" s="186" customFormat="1" ht="15" x14ac:dyDescent="0.25">
      <c r="B14" s="206"/>
      <c r="C14" s="207"/>
    </row>
    <row r="15" spans="1:3" s="186" customFormat="1" ht="15" x14ac:dyDescent="0.25">
      <c r="B15" s="206"/>
      <c r="C15" s="207"/>
    </row>
    <row r="16" spans="1:3" s="186" customFormat="1" ht="15" x14ac:dyDescent="0.25">
      <c r="B16" s="206"/>
      <c r="C16" s="207"/>
    </row>
    <row r="17" spans="1:5" s="186" customFormat="1" ht="15" x14ac:dyDescent="0.25">
      <c r="B17" s="206"/>
      <c r="C17" s="207"/>
    </row>
    <row r="18" spans="1:5" s="186" customFormat="1" ht="15" x14ac:dyDescent="0.25">
      <c r="B18" s="206"/>
      <c r="C18" s="207"/>
    </row>
    <row r="19" spans="1:5" s="186" customFormat="1" ht="15" x14ac:dyDescent="0.25">
      <c r="B19" s="206"/>
      <c r="C19" s="207"/>
    </row>
    <row r="20" spans="1:5" s="186" customFormat="1" ht="15" x14ac:dyDescent="0.25">
      <c r="B20" s="206"/>
      <c r="C20" s="207"/>
    </row>
    <row r="21" spans="1:5" s="186" customFormat="1" ht="15.6" x14ac:dyDescent="0.3">
      <c r="A21" s="152"/>
      <c r="B21" s="208"/>
      <c r="C21" s="209"/>
    </row>
    <row r="22" spans="1:5" s="186" customFormat="1" ht="15.6" x14ac:dyDescent="0.3">
      <c r="A22" s="152"/>
      <c r="B22" s="208"/>
      <c r="C22" s="209"/>
    </row>
    <row r="23" spans="1:5" s="186" customFormat="1" ht="15.6" x14ac:dyDescent="0.3">
      <c r="A23" s="152"/>
      <c r="B23" s="208"/>
      <c r="C23" s="209"/>
    </row>
    <row r="24" spans="1:5" s="186" customFormat="1" ht="15.6" x14ac:dyDescent="0.3">
      <c r="A24" s="152"/>
      <c r="B24" s="208"/>
      <c r="C24" s="209"/>
    </row>
    <row r="25" spans="1:5" s="186" customFormat="1" ht="15.6" x14ac:dyDescent="0.3">
      <c r="A25" s="152"/>
      <c r="B25" s="208"/>
      <c r="C25" s="209"/>
    </row>
    <row r="26" spans="1:5" s="186" customFormat="1" ht="15.6" x14ac:dyDescent="0.3">
      <c r="A26" s="152"/>
      <c r="B26" s="208"/>
      <c r="C26" s="209"/>
    </row>
    <row r="27" spans="1:5" s="186" customFormat="1" ht="15.6" x14ac:dyDescent="0.3">
      <c r="A27" s="152"/>
      <c r="B27" s="208"/>
      <c r="C27" s="209"/>
    </row>
    <row r="28" spans="1:5" s="186" customFormat="1" ht="15.6" x14ac:dyDescent="0.3">
      <c r="A28" s="152"/>
      <c r="B28" s="208"/>
      <c r="C28" s="209"/>
    </row>
    <row r="29" spans="1:5" s="186" customFormat="1" ht="15.6" x14ac:dyDescent="0.3">
      <c r="A29" s="152"/>
      <c r="B29" s="208"/>
      <c r="C29" s="209"/>
      <c r="E29" s="207"/>
    </row>
    <row r="30" spans="1:5" s="186" customFormat="1" ht="15.6" x14ac:dyDescent="0.3">
      <c r="A30" s="152"/>
      <c r="B30" s="208"/>
      <c r="C30" s="209"/>
    </row>
    <row r="31" spans="1:5" s="186" customFormat="1" ht="15.6" x14ac:dyDescent="0.3">
      <c r="A31" s="152"/>
      <c r="B31" s="208"/>
      <c r="C31" s="209"/>
    </row>
    <row r="32" spans="1:5" s="186" customFormat="1" ht="15.6" x14ac:dyDescent="0.3">
      <c r="A32" s="152"/>
      <c r="B32" s="208"/>
      <c r="C32" s="209"/>
    </row>
    <row r="33" spans="1:3" s="186" customFormat="1" ht="15.6" x14ac:dyDescent="0.3">
      <c r="A33" s="152"/>
      <c r="B33" s="208"/>
      <c r="C33" s="209"/>
    </row>
    <row r="34" spans="1:3" s="186" customFormat="1" ht="15.6" x14ac:dyDescent="0.3">
      <c r="A34" s="152"/>
      <c r="B34" s="208"/>
      <c r="C34" s="209"/>
    </row>
  </sheetData>
  <sheetProtection password="DBAD" sheet="1" objects="1" scenarios="1" formatCells="0" formatColumns="0" formatRows="0" insertColumns="0" insertRows="0" selectLockedCells="1" selectUnlockedCells="1"/>
  <pageMargins left="0.7" right="0.7" top="0.78740157499999996" bottom="0.78740157499999996" header="0.3" footer="0.3"/>
  <pageSetup paperSize="9" orientation="portrait" r:id="rId1"/>
  <headerFooter>
    <oddHeader xml:space="preserve">&amp;C&amp;"+,Regular"&amp;14List of cost estimates for T-REX platform in the sample area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zoomScale="115" zoomScaleNormal="115" workbookViewId="0">
      <selection activeCell="E9" sqref="E9"/>
    </sheetView>
  </sheetViews>
  <sheetFormatPr defaultColWidth="8.77734375" defaultRowHeight="14.4" x14ac:dyDescent="0.3"/>
  <cols>
    <col min="1" max="1" width="33.109375" style="152" bestFit="1" customWidth="1"/>
    <col min="2" max="2" width="9.88671875" style="152" bestFit="1" customWidth="1"/>
    <col min="3" max="3" width="13.109375" style="152" bestFit="1" customWidth="1"/>
    <col min="4" max="16384" width="8.77734375" style="152"/>
  </cols>
  <sheetData>
    <row r="2" spans="1:7" ht="15.6" x14ac:dyDescent="0.3">
      <c r="A2" s="203"/>
      <c r="B2" s="203"/>
      <c r="C2" s="203"/>
      <c r="D2" s="203"/>
      <c r="E2" s="203"/>
      <c r="F2" s="203"/>
      <c r="G2" s="203"/>
    </row>
    <row r="3" spans="1:7" ht="15.6" x14ac:dyDescent="0.3">
      <c r="A3" s="203"/>
      <c r="B3" s="203"/>
      <c r="C3" s="203"/>
      <c r="D3" s="203"/>
      <c r="E3" s="203"/>
      <c r="F3" s="203"/>
      <c r="G3" s="203"/>
    </row>
    <row r="4" spans="1:7" ht="15.6" x14ac:dyDescent="0.3">
      <c r="A4" s="210" t="s">
        <v>132</v>
      </c>
      <c r="B4" s="210" t="s">
        <v>133</v>
      </c>
      <c r="C4" s="210"/>
      <c r="D4" s="210"/>
      <c r="E4" s="210"/>
      <c r="F4" s="210"/>
      <c r="G4" s="203"/>
    </row>
    <row r="5" spans="1:7" ht="15.6" x14ac:dyDescent="0.3">
      <c r="A5" s="210" t="s">
        <v>134</v>
      </c>
      <c r="B5" s="210">
        <v>2323103</v>
      </c>
      <c r="C5" s="210"/>
      <c r="D5" s="210"/>
      <c r="E5" s="210"/>
      <c r="F5" s="210"/>
      <c r="G5" s="203"/>
    </row>
    <row r="6" spans="1:7" ht="15.6" x14ac:dyDescent="0.3">
      <c r="A6" s="210" t="s">
        <v>135</v>
      </c>
      <c r="B6" s="210">
        <v>598000</v>
      </c>
      <c r="C6" s="210"/>
      <c r="D6" s="210"/>
      <c r="E6" s="210"/>
      <c r="F6" s="210"/>
      <c r="G6" s="203"/>
    </row>
    <row r="7" spans="1:7" ht="15.6" x14ac:dyDescent="0.3">
      <c r="A7" s="210" t="s">
        <v>136</v>
      </c>
      <c r="B7" s="210">
        <v>101200</v>
      </c>
      <c r="C7" s="210"/>
      <c r="D7" s="210"/>
      <c r="E7" s="210"/>
      <c r="F7" s="210"/>
      <c r="G7" s="203"/>
    </row>
    <row r="8" spans="1:7" ht="15.6" x14ac:dyDescent="0.3">
      <c r="A8" s="210"/>
      <c r="B8" s="210"/>
      <c r="C8" s="210"/>
      <c r="D8" s="210"/>
      <c r="E8" s="210"/>
      <c r="F8" s="210"/>
      <c r="G8" s="203"/>
    </row>
    <row r="9" spans="1:7" ht="15.6" x14ac:dyDescent="0.3">
      <c r="A9" s="210" t="s">
        <v>131</v>
      </c>
      <c r="B9" s="210">
        <f>SUM(B5:B7)</f>
        <v>3022303</v>
      </c>
      <c r="C9" s="210"/>
      <c r="D9" s="210"/>
      <c r="E9" s="210"/>
      <c r="F9" s="210"/>
      <c r="G9" s="203"/>
    </row>
    <row r="10" spans="1:7" ht="15.6" x14ac:dyDescent="0.3">
      <c r="A10" s="210"/>
      <c r="B10" s="210"/>
      <c r="C10" s="210"/>
      <c r="D10" s="210"/>
      <c r="E10" s="210"/>
      <c r="F10" s="210"/>
      <c r="G10" s="203"/>
    </row>
    <row r="11" spans="1:7" ht="15.6" x14ac:dyDescent="0.3">
      <c r="A11" s="203"/>
      <c r="B11" s="203"/>
      <c r="C11" s="203"/>
      <c r="D11" s="203"/>
      <c r="E11" s="203"/>
      <c r="F11" s="203"/>
      <c r="G11" s="203"/>
    </row>
    <row r="12" spans="1:7" ht="15.6" x14ac:dyDescent="0.3">
      <c r="A12" s="203"/>
      <c r="B12" s="203"/>
      <c r="C12" s="203"/>
      <c r="D12" s="203"/>
      <c r="E12" s="203"/>
      <c r="F12" s="203"/>
      <c r="G12" s="203"/>
    </row>
    <row r="13" spans="1:7" ht="15.6" x14ac:dyDescent="0.3">
      <c r="A13" s="203"/>
      <c r="B13" s="203"/>
      <c r="C13" s="203"/>
      <c r="D13" s="203"/>
      <c r="E13" s="203"/>
      <c r="F13" s="203"/>
      <c r="G13" s="203"/>
    </row>
    <row r="14" spans="1:7" ht="15.6" x14ac:dyDescent="0.3">
      <c r="A14" s="203"/>
      <c r="B14" s="203"/>
      <c r="C14" s="203"/>
      <c r="D14" s="203"/>
      <c r="E14" s="203"/>
      <c r="F14" s="203"/>
      <c r="G14" s="203"/>
    </row>
    <row r="15" spans="1:7" ht="15.6" x14ac:dyDescent="0.3">
      <c r="A15" s="203"/>
      <c r="B15" s="203"/>
      <c r="C15" s="203"/>
      <c r="D15" s="203"/>
      <c r="E15" s="203"/>
      <c r="F15" s="203"/>
      <c r="G15" s="203"/>
    </row>
  </sheetData>
  <sheetProtection password="DBAD" sheet="1" objects="1" scenarios="1" formatCells="0" formatColumns="0" formatRows="0" insertColumns="0" insertRows="0"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XFD1048576"/>
    </sheetView>
  </sheetViews>
  <sheetFormatPr defaultColWidth="8.77734375" defaultRowHeight="14.4" x14ac:dyDescent="0.3"/>
  <cols>
    <col min="1" max="1" width="8.77734375" style="152"/>
    <col min="2" max="2" width="28" style="152" bestFit="1" customWidth="1"/>
    <col min="3" max="3" width="19.109375" style="152" customWidth="1"/>
    <col min="4" max="5" width="14.109375" style="152" customWidth="1"/>
    <col min="6" max="16384" width="8.77734375" style="152"/>
  </cols>
  <sheetData>
    <row r="1" spans="1:5" s="203" customFormat="1" ht="19.2" customHeight="1" x14ac:dyDescent="0.25">
      <c r="A1" s="211"/>
      <c r="B1" s="212" t="s">
        <v>282</v>
      </c>
      <c r="C1" s="212"/>
      <c r="D1" s="212" t="s">
        <v>283</v>
      </c>
      <c r="E1" s="212" t="s">
        <v>284</v>
      </c>
    </row>
    <row r="2" spans="1:5" s="203" customFormat="1" ht="12" customHeight="1" x14ac:dyDescent="0.25">
      <c r="A2" s="211"/>
      <c r="B2" s="211"/>
      <c r="C2" s="211"/>
      <c r="D2" s="211"/>
      <c r="E2" s="211"/>
    </row>
    <row r="3" spans="1:5" s="215" customFormat="1" ht="19.2" customHeight="1" x14ac:dyDescent="0.3">
      <c r="A3" s="213">
        <v>1</v>
      </c>
      <c r="B3" s="214" t="s">
        <v>285</v>
      </c>
      <c r="C3" s="213" t="s">
        <v>277</v>
      </c>
      <c r="D3" s="214">
        <v>1000</v>
      </c>
      <c r="E3" s="213">
        <v>3000</v>
      </c>
    </row>
    <row r="4" spans="1:5" s="215" customFormat="1" ht="19.2" customHeight="1" x14ac:dyDescent="0.3">
      <c r="A4" s="213">
        <v>2</v>
      </c>
      <c r="B4" s="214" t="s">
        <v>286</v>
      </c>
      <c r="C4" s="213" t="s">
        <v>277</v>
      </c>
      <c r="D4" s="214">
        <v>1000</v>
      </c>
      <c r="E4" s="213">
        <v>3000</v>
      </c>
    </row>
    <row r="5" spans="1:5" s="215" customFormat="1" ht="19.2" customHeight="1" x14ac:dyDescent="0.3">
      <c r="A5" s="213">
        <v>3</v>
      </c>
      <c r="B5" s="214" t="s">
        <v>287</v>
      </c>
      <c r="C5" s="213" t="s">
        <v>277</v>
      </c>
      <c r="D5" s="214">
        <v>1000</v>
      </c>
      <c r="E5" s="213">
        <v>3000</v>
      </c>
    </row>
    <row r="6" spans="1:5" s="215" customFormat="1" ht="19.2" customHeight="1" x14ac:dyDescent="0.3">
      <c r="A6" s="213">
        <v>4</v>
      </c>
      <c r="B6" s="214" t="s">
        <v>278</v>
      </c>
      <c r="C6" s="213" t="s">
        <v>277</v>
      </c>
      <c r="D6" s="214">
        <v>1000</v>
      </c>
      <c r="E6" s="213">
        <v>3000</v>
      </c>
    </row>
    <row r="7" spans="1:5" s="215" customFormat="1" ht="19.2" customHeight="1" x14ac:dyDescent="0.3">
      <c r="A7" s="213">
        <v>5</v>
      </c>
      <c r="B7" s="214" t="s">
        <v>279</v>
      </c>
      <c r="C7" s="213" t="s">
        <v>277</v>
      </c>
      <c r="D7" s="214">
        <v>1000</v>
      </c>
      <c r="E7" s="213">
        <v>3000</v>
      </c>
    </row>
    <row r="8" spans="1:5" s="215" customFormat="1" ht="19.2" customHeight="1" x14ac:dyDescent="0.3">
      <c r="A8" s="213">
        <v>6</v>
      </c>
      <c r="B8" s="214" t="s">
        <v>288</v>
      </c>
      <c r="C8" s="213" t="s">
        <v>277</v>
      </c>
      <c r="D8" s="214">
        <v>1000</v>
      </c>
      <c r="E8" s="213">
        <v>3000</v>
      </c>
    </row>
    <row r="9" spans="1:5" s="215" customFormat="1" ht="19.2" customHeight="1" x14ac:dyDescent="0.3">
      <c r="A9" s="213">
        <v>7</v>
      </c>
      <c r="B9" s="214" t="s">
        <v>289</v>
      </c>
      <c r="C9" s="213" t="s">
        <v>277</v>
      </c>
      <c r="D9" s="214">
        <v>1000</v>
      </c>
      <c r="E9" s="213">
        <v>3000</v>
      </c>
    </row>
    <row r="10" spans="1:5" s="215" customFormat="1" ht="19.2" customHeight="1" x14ac:dyDescent="0.3">
      <c r="A10" s="213">
        <v>8</v>
      </c>
      <c r="B10" s="214" t="s">
        <v>280</v>
      </c>
      <c r="C10" s="213" t="s">
        <v>277</v>
      </c>
      <c r="D10" s="214">
        <v>1000</v>
      </c>
      <c r="E10" s="213">
        <v>3000</v>
      </c>
    </row>
    <row r="11" spans="1:5" s="215" customFormat="1" ht="19.2" customHeight="1" x14ac:dyDescent="0.3">
      <c r="A11" s="213">
        <v>9</v>
      </c>
      <c r="B11" s="214" t="s">
        <v>280</v>
      </c>
      <c r="C11" s="213" t="s">
        <v>277</v>
      </c>
      <c r="D11" s="214">
        <v>1000</v>
      </c>
      <c r="E11" s="213">
        <v>3000</v>
      </c>
    </row>
    <row r="12" spans="1:5" s="215" customFormat="1" ht="19.2" customHeight="1" x14ac:dyDescent="0.3">
      <c r="A12" s="213">
        <v>10</v>
      </c>
      <c r="B12" s="214" t="s">
        <v>281</v>
      </c>
      <c r="C12" s="213" t="s">
        <v>277</v>
      </c>
      <c r="D12" s="214">
        <v>1000</v>
      </c>
      <c r="E12" s="213">
        <v>3000</v>
      </c>
    </row>
    <row r="13" spans="1:5" s="215" customFormat="1" ht="19.2" customHeight="1" x14ac:dyDescent="0.3">
      <c r="A13" s="213">
        <v>11</v>
      </c>
      <c r="B13" s="214" t="s">
        <v>281</v>
      </c>
      <c r="C13" s="213" t="s">
        <v>277</v>
      </c>
      <c r="D13" s="214">
        <v>1000</v>
      </c>
      <c r="E13" s="213">
        <v>3000</v>
      </c>
    </row>
    <row r="14" spans="1:5" ht="10.8" customHeight="1" x14ac:dyDescent="0.3">
      <c r="A14" s="211"/>
      <c r="B14" s="211"/>
      <c r="C14" s="211"/>
      <c r="D14" s="211"/>
      <c r="E14" s="211"/>
    </row>
    <row r="15" spans="1:5" ht="19.2" customHeight="1" x14ac:dyDescent="0.3">
      <c r="A15" s="211"/>
      <c r="B15" s="216" t="s">
        <v>131</v>
      </c>
      <c r="C15" s="212"/>
      <c r="D15" s="212">
        <f>SUM(D3:D13)</f>
        <v>11000</v>
      </c>
      <c r="E15" s="212">
        <f>SUM(E3:E13)</f>
        <v>33000</v>
      </c>
    </row>
  </sheetData>
  <sheetProtection password="DBAD" sheet="1" objects="1" scenarios="1" formatCells="0" formatColumns="0" formatRows="0" insertColumns="0" insertRows="0" selectLockedCells="1" selectUnlockedCells="1"/>
  <dataValidations count="1">
    <dataValidation type="list" allowBlank="1" showInputMessage="1" showErrorMessage="1" sqref="C3:C13">
      <formula1>$S$3:$S$4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85" zoomScaleNormal="85" workbookViewId="0">
      <selection activeCell="E20" sqref="E20"/>
    </sheetView>
  </sheetViews>
  <sheetFormatPr defaultRowHeight="14.4" x14ac:dyDescent="0.3"/>
  <cols>
    <col min="1" max="1" width="24" style="152" bestFit="1" customWidth="1"/>
    <col min="2" max="11" width="15.5546875" style="152" customWidth="1"/>
    <col min="12" max="12" width="9.21875" style="152" bestFit="1" customWidth="1"/>
    <col min="13" max="13" width="23.5546875" style="152" bestFit="1" customWidth="1"/>
    <col min="14" max="16384" width="8.88671875" style="152"/>
  </cols>
  <sheetData>
    <row r="1" spans="1:13" ht="15.6" x14ac:dyDescent="0.3">
      <c r="A1" s="203"/>
      <c r="B1" s="203"/>
      <c r="C1" s="203"/>
      <c r="D1" s="203"/>
      <c r="E1" s="301" t="s">
        <v>447</v>
      </c>
      <c r="F1" s="301"/>
      <c r="G1" s="301"/>
      <c r="H1" s="302" t="s">
        <v>448</v>
      </c>
      <c r="I1" s="302"/>
      <c r="J1" s="302"/>
      <c r="K1" s="302"/>
      <c r="L1" s="203"/>
      <c r="M1" s="203"/>
    </row>
    <row r="2" spans="1:13" ht="46.2" customHeight="1" x14ac:dyDescent="0.3">
      <c r="A2" s="203"/>
      <c r="B2" s="217" t="s">
        <v>449</v>
      </c>
      <c r="C2" s="217" t="s">
        <v>450</v>
      </c>
      <c r="D2" s="218" t="s">
        <v>451</v>
      </c>
      <c r="E2" s="219" t="s">
        <v>452</v>
      </c>
      <c r="F2" s="219" t="s">
        <v>453</v>
      </c>
      <c r="G2" s="219" t="s">
        <v>454</v>
      </c>
      <c r="H2" s="220" t="s">
        <v>455</v>
      </c>
      <c r="I2" s="220" t="s">
        <v>341</v>
      </c>
      <c r="J2" s="220" t="s">
        <v>340</v>
      </c>
      <c r="K2" s="220" t="s">
        <v>456</v>
      </c>
      <c r="L2" s="219" t="s">
        <v>457</v>
      </c>
      <c r="M2" s="221" t="s">
        <v>124</v>
      </c>
    </row>
    <row r="3" spans="1:13" ht="15.6" x14ac:dyDescent="0.3">
      <c r="A3" s="222" t="s">
        <v>143</v>
      </c>
      <c r="B3" s="223">
        <v>100</v>
      </c>
      <c r="C3" s="223">
        <v>8.5</v>
      </c>
      <c r="D3" s="224">
        <f>C3/9</f>
        <v>0.94444444444444442</v>
      </c>
      <c r="E3" s="219" t="s">
        <v>386</v>
      </c>
      <c r="F3" s="219"/>
      <c r="G3" s="219"/>
      <c r="H3" s="220"/>
      <c r="I3" s="220" t="s">
        <v>386</v>
      </c>
      <c r="J3" s="220" t="s">
        <v>386</v>
      </c>
      <c r="K3" s="220"/>
      <c r="L3" s="219"/>
      <c r="M3" s="221"/>
    </row>
    <row r="4" spans="1:13" ht="15.6" x14ac:dyDescent="0.3">
      <c r="A4" s="222" t="s">
        <v>130</v>
      </c>
      <c r="B4" s="223">
        <v>250</v>
      </c>
      <c r="C4" s="223">
        <v>13</v>
      </c>
      <c r="D4" s="224">
        <f t="shared" ref="D4:D17" si="0">C4/9</f>
        <v>1.4444444444444444</v>
      </c>
      <c r="E4" s="219" t="s">
        <v>386</v>
      </c>
      <c r="F4" s="219"/>
      <c r="G4" s="219"/>
      <c r="H4" s="220"/>
      <c r="I4" s="220" t="s">
        <v>386</v>
      </c>
      <c r="J4" s="220" t="s">
        <v>386</v>
      </c>
      <c r="K4" s="220"/>
      <c r="L4" s="219"/>
      <c r="M4" s="221"/>
    </row>
    <row r="5" spans="1:13" ht="15.6" x14ac:dyDescent="0.3">
      <c r="A5" s="222" t="s">
        <v>142</v>
      </c>
      <c r="B5" s="223">
        <v>75</v>
      </c>
      <c r="C5" s="223">
        <v>10</v>
      </c>
      <c r="D5" s="224">
        <f t="shared" si="0"/>
        <v>1.1111111111111112</v>
      </c>
      <c r="E5" s="219" t="s">
        <v>386</v>
      </c>
      <c r="F5" s="219"/>
      <c r="G5" s="219"/>
      <c r="H5" s="220"/>
      <c r="I5" s="220"/>
      <c r="J5" s="220" t="s">
        <v>386</v>
      </c>
      <c r="K5" s="220"/>
      <c r="L5" s="219"/>
      <c r="M5" s="221"/>
    </row>
    <row r="6" spans="1:13" ht="15.6" x14ac:dyDescent="0.3">
      <c r="A6" s="222" t="s">
        <v>144</v>
      </c>
      <c r="B6" s="223">
        <v>50</v>
      </c>
      <c r="C6" s="223">
        <v>5</v>
      </c>
      <c r="D6" s="224">
        <f t="shared" si="0"/>
        <v>0.55555555555555558</v>
      </c>
      <c r="E6" s="219" t="s">
        <v>386</v>
      </c>
      <c r="F6" s="219"/>
      <c r="G6" s="219"/>
      <c r="H6" s="220"/>
      <c r="I6" s="220" t="s">
        <v>386</v>
      </c>
      <c r="J6" s="220" t="s">
        <v>386</v>
      </c>
      <c r="K6" s="220"/>
      <c r="L6" s="219"/>
      <c r="M6" s="221"/>
    </row>
    <row r="7" spans="1:13" ht="15.6" x14ac:dyDescent="0.3">
      <c r="A7" s="222" t="s">
        <v>145</v>
      </c>
      <c r="B7" s="223">
        <v>50</v>
      </c>
      <c r="C7" s="223">
        <v>5.4</v>
      </c>
      <c r="D7" s="224">
        <f t="shared" si="0"/>
        <v>0.60000000000000009</v>
      </c>
      <c r="E7" s="219" t="s">
        <v>386</v>
      </c>
      <c r="F7" s="219"/>
      <c r="G7" s="219"/>
      <c r="H7" s="220"/>
      <c r="I7" s="220" t="s">
        <v>386</v>
      </c>
      <c r="J7" s="220" t="s">
        <v>386</v>
      </c>
      <c r="K7" s="220"/>
      <c r="L7" s="219"/>
      <c r="M7" s="221"/>
    </row>
    <row r="8" spans="1:13" ht="15.6" x14ac:dyDescent="0.3">
      <c r="A8" s="222" t="s">
        <v>146</v>
      </c>
      <c r="B8" s="223">
        <v>150</v>
      </c>
      <c r="C8" s="223"/>
      <c r="D8" s="224">
        <f t="shared" si="0"/>
        <v>0</v>
      </c>
      <c r="E8" s="219"/>
      <c r="F8" s="219" t="s">
        <v>386</v>
      </c>
      <c r="G8" s="219"/>
      <c r="H8" s="220"/>
      <c r="I8" s="220"/>
      <c r="J8" s="220" t="s">
        <v>386</v>
      </c>
      <c r="K8" s="220"/>
      <c r="L8" s="219"/>
      <c r="M8" s="221"/>
    </row>
    <row r="9" spans="1:13" ht="15.6" x14ac:dyDescent="0.3">
      <c r="A9" s="222" t="s">
        <v>128</v>
      </c>
      <c r="B9" s="223">
        <v>400</v>
      </c>
      <c r="C9" s="223"/>
      <c r="D9" s="224">
        <f t="shared" si="0"/>
        <v>0</v>
      </c>
      <c r="E9" s="219"/>
      <c r="F9" s="219" t="s">
        <v>386</v>
      </c>
      <c r="G9" s="219"/>
      <c r="H9" s="220"/>
      <c r="I9" s="220"/>
      <c r="J9" s="220" t="s">
        <v>386</v>
      </c>
      <c r="K9" s="220"/>
      <c r="L9" s="219">
        <v>1</v>
      </c>
      <c r="M9" s="221"/>
    </row>
    <row r="10" spans="1:13" ht="15.6" x14ac:dyDescent="0.3">
      <c r="A10" s="222" t="s">
        <v>129</v>
      </c>
      <c r="B10" s="223">
        <v>200</v>
      </c>
      <c r="C10" s="223"/>
      <c r="D10" s="224">
        <f t="shared" si="0"/>
        <v>0</v>
      </c>
      <c r="E10" s="219"/>
      <c r="F10" s="219" t="s">
        <v>386</v>
      </c>
      <c r="G10" s="219"/>
      <c r="H10" s="220"/>
      <c r="I10" s="220"/>
      <c r="J10" s="220" t="s">
        <v>386</v>
      </c>
      <c r="K10" s="220"/>
      <c r="L10" s="219">
        <v>1</v>
      </c>
      <c r="M10" s="221"/>
    </row>
    <row r="11" spans="1:13" ht="15.6" x14ac:dyDescent="0.3">
      <c r="A11" s="222" t="s">
        <v>147</v>
      </c>
      <c r="B11" s="223">
        <v>50</v>
      </c>
      <c r="C11" s="223"/>
      <c r="D11" s="224">
        <f t="shared" si="0"/>
        <v>0</v>
      </c>
      <c r="E11" s="219"/>
      <c r="F11" s="219" t="s">
        <v>386</v>
      </c>
      <c r="G11" s="219"/>
      <c r="H11" s="220"/>
      <c r="I11" s="220"/>
      <c r="J11" s="220" t="s">
        <v>386</v>
      </c>
      <c r="K11" s="220"/>
      <c r="L11" s="219">
        <v>2</v>
      </c>
      <c r="M11" s="221"/>
    </row>
    <row r="12" spans="1:13" ht="15.6" x14ac:dyDescent="0.3">
      <c r="A12" s="222" t="s">
        <v>149</v>
      </c>
      <c r="B12" s="223">
        <v>200</v>
      </c>
      <c r="C12" s="223"/>
      <c r="D12" s="224">
        <f t="shared" si="0"/>
        <v>0</v>
      </c>
      <c r="E12" s="219"/>
      <c r="F12" s="219" t="s">
        <v>386</v>
      </c>
      <c r="G12" s="219"/>
      <c r="H12" s="220"/>
      <c r="I12" s="220"/>
      <c r="J12" s="220" t="s">
        <v>386</v>
      </c>
      <c r="K12" s="220"/>
      <c r="L12" s="219">
        <v>2</v>
      </c>
      <c r="M12" s="221"/>
    </row>
    <row r="13" spans="1:13" ht="15.6" x14ac:dyDescent="0.3">
      <c r="A13" s="222" t="s">
        <v>148</v>
      </c>
      <c r="B13" s="223">
        <v>50</v>
      </c>
      <c r="C13" s="223">
        <v>10</v>
      </c>
      <c r="D13" s="224">
        <f t="shared" si="0"/>
        <v>1.1111111111111112</v>
      </c>
      <c r="E13" s="219" t="s">
        <v>386</v>
      </c>
      <c r="F13" s="219"/>
      <c r="G13" s="219"/>
      <c r="H13" s="220" t="s">
        <v>386</v>
      </c>
      <c r="I13" s="220" t="s">
        <v>386</v>
      </c>
      <c r="J13" s="220" t="s">
        <v>386</v>
      </c>
      <c r="K13" s="220"/>
      <c r="L13" s="219"/>
      <c r="M13" s="221" t="s">
        <v>458</v>
      </c>
    </row>
    <row r="14" spans="1:13" ht="15.6" x14ac:dyDescent="0.3">
      <c r="A14" s="222" t="s">
        <v>150</v>
      </c>
      <c r="B14" s="223">
        <v>100</v>
      </c>
      <c r="C14" s="223"/>
      <c r="D14" s="224">
        <f t="shared" si="0"/>
        <v>0</v>
      </c>
      <c r="E14" s="219"/>
      <c r="F14" s="219" t="s">
        <v>386</v>
      </c>
      <c r="G14" s="219"/>
      <c r="H14" s="220"/>
      <c r="I14" s="220"/>
      <c r="J14" s="220" t="s">
        <v>386</v>
      </c>
      <c r="K14" s="220"/>
      <c r="L14" s="219"/>
      <c r="M14" s="221"/>
    </row>
    <row r="15" spans="1:13" ht="15.6" x14ac:dyDescent="0.3">
      <c r="A15" s="222" t="s">
        <v>459</v>
      </c>
      <c r="B15" s="225"/>
      <c r="C15" s="225"/>
      <c r="D15" s="224">
        <f t="shared" si="0"/>
        <v>0</v>
      </c>
      <c r="E15" s="219"/>
      <c r="F15" s="219"/>
      <c r="G15" s="219" t="s">
        <v>386</v>
      </c>
      <c r="H15" s="220"/>
      <c r="I15" s="220"/>
      <c r="J15" s="220"/>
      <c r="K15" s="220" t="s">
        <v>386</v>
      </c>
      <c r="L15" s="219">
        <v>1</v>
      </c>
      <c r="M15" s="221"/>
    </row>
    <row r="16" spans="1:13" ht="15.6" x14ac:dyDescent="0.3">
      <c r="A16" s="222" t="s">
        <v>460</v>
      </c>
      <c r="B16" s="225"/>
      <c r="C16" s="225"/>
      <c r="D16" s="224">
        <f t="shared" si="0"/>
        <v>0</v>
      </c>
      <c r="E16" s="219"/>
      <c r="F16" s="219"/>
      <c r="G16" s="219" t="s">
        <v>386</v>
      </c>
      <c r="H16" s="220"/>
      <c r="I16" s="220"/>
      <c r="J16" s="220"/>
      <c r="K16" s="220" t="s">
        <v>386</v>
      </c>
      <c r="L16" s="219"/>
      <c r="M16" s="221"/>
    </row>
    <row r="17" spans="1:13" ht="15.6" x14ac:dyDescent="0.3">
      <c r="A17" s="222" t="s">
        <v>461</v>
      </c>
      <c r="B17" s="225"/>
      <c r="C17" s="225"/>
      <c r="D17" s="224">
        <f t="shared" si="0"/>
        <v>0</v>
      </c>
      <c r="E17" s="219"/>
      <c r="F17" s="219"/>
      <c r="G17" s="219" t="s">
        <v>386</v>
      </c>
      <c r="H17" s="220"/>
      <c r="I17" s="220"/>
      <c r="J17" s="220"/>
      <c r="K17" s="220" t="s">
        <v>386</v>
      </c>
      <c r="L17" s="219"/>
      <c r="M17" s="221"/>
    </row>
    <row r="20" spans="1:13" ht="15" x14ac:dyDescent="0.3">
      <c r="A20" s="226" t="s">
        <v>131</v>
      </c>
      <c r="B20" s="227">
        <f t="shared" ref="B20:C20" si="1">SUM(B3:B17)</f>
        <v>1675</v>
      </c>
      <c r="C20" s="227">
        <f t="shared" si="1"/>
        <v>51.9</v>
      </c>
      <c r="D20" s="227">
        <f>SUM(D3:D17)</f>
        <v>5.7666666666666657</v>
      </c>
    </row>
  </sheetData>
  <sheetProtection password="DBAD" sheet="1" objects="1" scenarios="1" formatCells="0" formatColumns="0" formatRows="0" insertColumns="0" insertRows="0" selectLockedCells="1" selectUnlockedCells="1"/>
  <mergeCells count="2">
    <mergeCell ref="E1:G1"/>
    <mergeCell ref="H1:K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D12" sqref="D12"/>
    </sheetView>
  </sheetViews>
  <sheetFormatPr defaultRowHeight="14.4" x14ac:dyDescent="0.3"/>
  <cols>
    <col min="1" max="1" width="8.88671875" style="152"/>
    <col min="2" max="2" width="24.33203125" style="244" bestFit="1" customWidth="1"/>
    <col min="3" max="3" width="15" style="152" bestFit="1" customWidth="1"/>
    <col min="4" max="4" width="7.33203125" style="152" bestFit="1" customWidth="1"/>
    <col min="5" max="5" width="17" style="152" bestFit="1" customWidth="1"/>
    <col min="6" max="6" width="31" style="152" bestFit="1" customWidth="1"/>
    <col min="7" max="16384" width="8.88671875" style="152"/>
  </cols>
  <sheetData>
    <row r="1" spans="1:12" ht="15.6" x14ac:dyDescent="0.3">
      <c r="A1" s="228"/>
      <c r="B1" s="278" t="s">
        <v>140</v>
      </c>
      <c r="C1" s="279" t="s">
        <v>462</v>
      </c>
      <c r="D1" s="279" t="s">
        <v>463</v>
      </c>
      <c r="E1" s="280" t="s">
        <v>464</v>
      </c>
      <c r="F1" s="281" t="s">
        <v>465</v>
      </c>
      <c r="G1" s="229"/>
      <c r="H1" s="228"/>
      <c r="I1" s="228"/>
      <c r="J1" s="228"/>
      <c r="K1" s="228"/>
      <c r="L1" s="228"/>
    </row>
    <row r="2" spans="1:12" ht="15.6" x14ac:dyDescent="0.3">
      <c r="A2" s="228"/>
      <c r="B2" s="230" t="s">
        <v>466</v>
      </c>
      <c r="C2" s="231">
        <v>3</v>
      </c>
      <c r="D2" s="232">
        <v>2</v>
      </c>
      <c r="E2" s="231">
        <f t="shared" ref="E2:E6" si="0">C2*D2</f>
        <v>6</v>
      </c>
      <c r="F2" s="233" t="s">
        <v>467</v>
      </c>
      <c r="G2" s="234"/>
      <c r="H2" s="228"/>
      <c r="I2" s="228"/>
      <c r="J2" s="228"/>
      <c r="K2" s="228"/>
      <c r="L2" s="228"/>
    </row>
    <row r="3" spans="1:12" ht="15.6" x14ac:dyDescent="0.3">
      <c r="A3" s="228"/>
      <c r="B3" s="230" t="s">
        <v>468</v>
      </c>
      <c r="C3" s="231">
        <v>1</v>
      </c>
      <c r="D3" s="232">
        <v>1</v>
      </c>
      <c r="E3" s="231">
        <f t="shared" si="0"/>
        <v>1</v>
      </c>
      <c r="F3" s="233" t="s">
        <v>469</v>
      </c>
      <c r="G3" s="234"/>
      <c r="H3" s="228"/>
      <c r="I3" s="228"/>
      <c r="J3" s="228"/>
      <c r="K3" s="228"/>
      <c r="L3" s="228"/>
    </row>
    <row r="4" spans="1:12" ht="15.6" x14ac:dyDescent="0.3">
      <c r="A4" s="228"/>
      <c r="B4" s="230" t="s">
        <v>470</v>
      </c>
      <c r="C4" s="231">
        <v>2</v>
      </c>
      <c r="D4" s="232">
        <v>1</v>
      </c>
      <c r="E4" s="231">
        <f t="shared" si="0"/>
        <v>2</v>
      </c>
      <c r="F4" s="233"/>
      <c r="G4" s="234"/>
      <c r="H4" s="228"/>
      <c r="I4" s="228"/>
      <c r="J4" s="228"/>
      <c r="K4" s="228"/>
      <c r="L4" s="228"/>
    </row>
    <row r="5" spans="1:12" ht="15.6" x14ac:dyDescent="0.3">
      <c r="A5" s="228"/>
      <c r="B5" s="230" t="s">
        <v>471</v>
      </c>
      <c r="C5" s="231">
        <v>0.28000000000000003</v>
      </c>
      <c r="D5" s="232">
        <v>3</v>
      </c>
      <c r="E5" s="231">
        <f t="shared" si="0"/>
        <v>0.84000000000000008</v>
      </c>
      <c r="F5" s="233" t="s">
        <v>469</v>
      </c>
      <c r="G5" s="234"/>
      <c r="H5" s="228"/>
      <c r="I5" s="228"/>
      <c r="J5" s="228"/>
      <c r="K5" s="228"/>
      <c r="L5" s="228"/>
    </row>
    <row r="6" spans="1:12" ht="16.2" thickBot="1" x14ac:dyDescent="0.35">
      <c r="A6" s="228"/>
      <c r="B6" s="235" t="s">
        <v>472</v>
      </c>
      <c r="C6" s="236">
        <v>6.6</v>
      </c>
      <c r="D6" s="237">
        <v>1</v>
      </c>
      <c r="E6" s="236">
        <f t="shared" si="0"/>
        <v>6.6</v>
      </c>
      <c r="F6" s="238" t="s">
        <v>473</v>
      </c>
      <c r="G6" s="234"/>
      <c r="H6" s="228"/>
      <c r="I6" s="228"/>
      <c r="J6" s="228"/>
      <c r="K6" s="228"/>
      <c r="L6" s="228"/>
    </row>
    <row r="7" spans="1:12" ht="15.6" x14ac:dyDescent="0.3">
      <c r="A7" s="228"/>
      <c r="B7" s="239" t="s">
        <v>131</v>
      </c>
      <c r="C7" s="234"/>
      <c r="D7" s="234"/>
      <c r="E7" s="240">
        <f>SUM(E2:E6)</f>
        <v>16.439999999999998</v>
      </c>
      <c r="F7" s="241" t="s">
        <v>474</v>
      </c>
      <c r="G7" s="234"/>
      <c r="H7" s="228"/>
      <c r="I7" s="228"/>
      <c r="J7" s="228"/>
      <c r="K7" s="228"/>
      <c r="L7" s="228"/>
    </row>
    <row r="8" spans="1:12" ht="15.6" x14ac:dyDescent="0.3">
      <c r="A8" s="228"/>
      <c r="B8" s="239"/>
      <c r="C8" s="234"/>
      <c r="D8" s="234"/>
      <c r="E8" s="234"/>
      <c r="F8" s="234"/>
      <c r="G8" s="234"/>
      <c r="H8" s="228"/>
      <c r="I8" s="228"/>
      <c r="J8" s="228"/>
      <c r="K8" s="228"/>
      <c r="L8" s="228"/>
    </row>
    <row r="9" spans="1:12" ht="15.6" x14ac:dyDescent="0.3">
      <c r="A9" s="228"/>
      <c r="B9" s="239"/>
      <c r="C9" s="234"/>
      <c r="D9" s="234"/>
      <c r="E9" s="234"/>
      <c r="F9" s="234"/>
      <c r="G9" s="234"/>
      <c r="H9" s="228"/>
      <c r="I9" s="228"/>
      <c r="J9" s="228"/>
      <c r="K9" s="228"/>
      <c r="L9" s="228"/>
    </row>
    <row r="10" spans="1:12" ht="15.6" x14ac:dyDescent="0.3">
      <c r="A10" s="228"/>
      <c r="B10" s="239"/>
      <c r="C10" s="234"/>
      <c r="D10" s="234"/>
      <c r="E10" s="228"/>
      <c r="F10" s="228"/>
      <c r="G10" s="228"/>
      <c r="H10" s="228"/>
      <c r="I10" s="228"/>
      <c r="J10" s="228"/>
      <c r="K10" s="228"/>
    </row>
    <row r="11" spans="1:12" ht="15.6" x14ac:dyDescent="0.3">
      <c r="A11" s="228"/>
      <c r="B11" s="239"/>
      <c r="C11" s="234"/>
      <c r="D11" s="234"/>
      <c r="E11" s="234"/>
      <c r="F11" s="234"/>
      <c r="G11" s="234"/>
      <c r="H11" s="228"/>
      <c r="I11" s="228"/>
      <c r="J11" s="228"/>
      <c r="K11" s="228"/>
      <c r="L11" s="228"/>
    </row>
    <row r="12" spans="1:12" ht="15.6" x14ac:dyDescent="0.3">
      <c r="A12" s="228"/>
      <c r="B12" s="239"/>
      <c r="C12" s="234"/>
      <c r="D12" s="234"/>
      <c r="E12" s="234"/>
      <c r="F12" s="234"/>
      <c r="G12" s="242"/>
      <c r="H12" s="228"/>
      <c r="I12" s="228"/>
      <c r="J12" s="228"/>
      <c r="K12" s="228"/>
      <c r="L12" s="228"/>
    </row>
    <row r="13" spans="1:12" ht="15.6" x14ac:dyDescent="0.3">
      <c r="A13" s="228"/>
      <c r="B13" s="243"/>
      <c r="C13" s="228"/>
      <c r="D13" s="228"/>
      <c r="E13" s="228"/>
      <c r="F13" s="228"/>
      <c r="G13" s="234"/>
      <c r="H13" s="228"/>
      <c r="I13" s="228"/>
      <c r="J13" s="228"/>
      <c r="K13" s="228"/>
      <c r="L13" s="228"/>
    </row>
    <row r="14" spans="1:12" ht="15.6" x14ac:dyDescent="0.3">
      <c r="A14" s="228"/>
      <c r="B14" s="243"/>
      <c r="C14" s="228"/>
      <c r="D14" s="228"/>
      <c r="E14" s="228"/>
      <c r="F14" s="228"/>
      <c r="G14" s="234"/>
      <c r="H14" s="228"/>
      <c r="I14" s="228"/>
      <c r="J14" s="228"/>
      <c r="K14" s="228"/>
      <c r="L14" s="228"/>
    </row>
    <row r="15" spans="1:12" ht="15.6" x14ac:dyDescent="0.3">
      <c r="A15" s="228"/>
      <c r="B15" s="243"/>
      <c r="C15" s="228"/>
      <c r="D15" s="228"/>
      <c r="E15" s="228"/>
      <c r="F15" s="228"/>
      <c r="G15" s="234"/>
      <c r="H15" s="228"/>
      <c r="I15" s="228"/>
      <c r="J15" s="228"/>
      <c r="K15" s="228"/>
      <c r="L15" s="228"/>
    </row>
    <row r="16" spans="1:12" ht="15.6" x14ac:dyDescent="0.3">
      <c r="A16" s="228"/>
      <c r="B16" s="243"/>
      <c r="C16" s="228"/>
      <c r="D16" s="228"/>
      <c r="E16" s="228"/>
      <c r="F16" s="228"/>
      <c r="G16" s="234"/>
      <c r="H16" s="228"/>
      <c r="I16" s="228"/>
      <c r="J16" s="228"/>
      <c r="K16" s="228"/>
      <c r="L16" s="228"/>
    </row>
    <row r="17" spans="1:12" ht="15.6" x14ac:dyDescent="0.3">
      <c r="A17" s="228"/>
      <c r="G17" s="234"/>
      <c r="H17" s="228"/>
      <c r="I17" s="228"/>
      <c r="J17" s="228"/>
      <c r="K17" s="228"/>
      <c r="L17" s="228"/>
    </row>
    <row r="18" spans="1:12" ht="15.6" x14ac:dyDescent="0.3">
      <c r="A18" s="228"/>
      <c r="G18" s="234"/>
      <c r="H18" s="228"/>
      <c r="I18" s="228"/>
      <c r="J18" s="228"/>
      <c r="K18" s="228"/>
      <c r="L18" s="228"/>
    </row>
    <row r="19" spans="1:12" x14ac:dyDescent="0.3">
      <c r="A19" s="228"/>
      <c r="B19" s="245"/>
      <c r="G19" s="228"/>
      <c r="H19" s="228"/>
      <c r="I19" s="228"/>
      <c r="J19" s="228"/>
      <c r="K19" s="228"/>
      <c r="L19" s="228"/>
    </row>
    <row r="20" spans="1:12" x14ac:dyDescent="0.3">
      <c r="A20" s="228"/>
      <c r="B20" s="245"/>
      <c r="G20" s="228"/>
      <c r="H20" s="228"/>
      <c r="I20" s="228"/>
      <c r="J20" s="228"/>
      <c r="K20" s="228"/>
      <c r="L20" s="228"/>
    </row>
    <row r="21" spans="1:12" x14ac:dyDescent="0.3">
      <c r="A21" s="228"/>
      <c r="B21" s="245"/>
      <c r="G21" s="228"/>
      <c r="H21" s="228"/>
      <c r="I21" s="228"/>
      <c r="J21" s="228"/>
      <c r="K21" s="228"/>
      <c r="L21" s="228"/>
    </row>
    <row r="22" spans="1:12" x14ac:dyDescent="0.3">
      <c r="A22" s="228"/>
      <c r="B22" s="245"/>
      <c r="G22" s="228"/>
      <c r="H22" s="228"/>
      <c r="I22" s="228"/>
      <c r="J22" s="228"/>
      <c r="K22" s="228"/>
      <c r="L22" s="228"/>
    </row>
    <row r="23" spans="1:12" x14ac:dyDescent="0.3">
      <c r="A23" s="228"/>
      <c r="B23" s="245"/>
      <c r="H23" s="228"/>
      <c r="I23" s="228"/>
      <c r="J23" s="228"/>
      <c r="K23" s="228"/>
      <c r="L23" s="228"/>
    </row>
    <row r="24" spans="1:12" x14ac:dyDescent="0.3">
      <c r="B24" s="245"/>
    </row>
    <row r="25" spans="1:12" x14ac:dyDescent="0.3">
      <c r="B25" s="245"/>
    </row>
    <row r="26" spans="1:12" x14ac:dyDescent="0.3">
      <c r="A26" s="246"/>
      <c r="B26" s="245"/>
    </row>
    <row r="27" spans="1:12" x14ac:dyDescent="0.3">
      <c r="A27" s="246"/>
      <c r="B27" s="245"/>
    </row>
    <row r="28" spans="1:12" x14ac:dyDescent="0.3">
      <c r="A28" s="246"/>
      <c r="B28" s="245"/>
    </row>
    <row r="29" spans="1:12" x14ac:dyDescent="0.3">
      <c r="A29" s="246"/>
      <c r="B29" s="245"/>
    </row>
    <row r="30" spans="1:12" x14ac:dyDescent="0.3">
      <c r="A30" s="246"/>
      <c r="B30" s="245"/>
    </row>
    <row r="31" spans="1:12" x14ac:dyDescent="0.3">
      <c r="A31" s="246"/>
      <c r="B31" s="245"/>
    </row>
    <row r="32" spans="1:12" x14ac:dyDescent="0.3">
      <c r="A32" s="246"/>
      <c r="B32" s="245"/>
    </row>
    <row r="33" spans="1:2" x14ac:dyDescent="0.3">
      <c r="A33" s="246"/>
      <c r="B33" s="245"/>
    </row>
    <row r="34" spans="1:2" x14ac:dyDescent="0.3">
      <c r="A34" s="246"/>
      <c r="B34" s="245"/>
    </row>
    <row r="35" spans="1:2" x14ac:dyDescent="0.3">
      <c r="A35" s="246"/>
      <c r="B35" s="245"/>
    </row>
    <row r="36" spans="1:2" x14ac:dyDescent="0.3">
      <c r="A36" s="246"/>
      <c r="B36" s="245"/>
    </row>
    <row r="37" spans="1:2" x14ac:dyDescent="0.3">
      <c r="A37" s="246"/>
      <c r="B37" s="245"/>
    </row>
    <row r="38" spans="1:2" x14ac:dyDescent="0.3">
      <c r="A38" s="246"/>
      <c r="B38" s="245"/>
    </row>
    <row r="39" spans="1:2" x14ac:dyDescent="0.3">
      <c r="A39" s="246"/>
      <c r="B39" s="245"/>
    </row>
    <row r="40" spans="1:2" x14ac:dyDescent="0.3">
      <c r="A40" s="246"/>
      <c r="B40" s="245"/>
    </row>
    <row r="41" spans="1:2" x14ac:dyDescent="0.3">
      <c r="A41" s="246"/>
      <c r="B41" s="245"/>
    </row>
    <row r="42" spans="1:2" x14ac:dyDescent="0.3">
      <c r="A42" s="247"/>
      <c r="B42" s="245"/>
    </row>
    <row r="43" spans="1:2" x14ac:dyDescent="0.3">
      <c r="A43" s="246"/>
      <c r="B43" s="245"/>
    </row>
    <row r="44" spans="1:2" x14ac:dyDescent="0.3">
      <c r="A44" s="246"/>
      <c r="B44" s="245"/>
    </row>
    <row r="45" spans="1:2" x14ac:dyDescent="0.3">
      <c r="A45" s="246"/>
      <c r="B45" s="245"/>
    </row>
    <row r="46" spans="1:2" x14ac:dyDescent="0.3">
      <c r="A46" s="246"/>
      <c r="B46" s="245"/>
    </row>
    <row r="47" spans="1:2" x14ac:dyDescent="0.3">
      <c r="A47" s="246"/>
      <c r="B47" s="245"/>
    </row>
    <row r="48" spans="1:2" x14ac:dyDescent="0.3">
      <c r="A48" s="246"/>
      <c r="B48" s="245"/>
    </row>
    <row r="49" spans="1:2" x14ac:dyDescent="0.3">
      <c r="A49" s="246"/>
      <c r="B49" s="245"/>
    </row>
    <row r="50" spans="1:2" x14ac:dyDescent="0.3">
      <c r="A50" s="246"/>
      <c r="B50" s="245"/>
    </row>
    <row r="51" spans="1:2" x14ac:dyDescent="0.3">
      <c r="A51" s="246"/>
      <c r="B51" s="245"/>
    </row>
    <row r="52" spans="1:2" x14ac:dyDescent="0.3">
      <c r="A52" s="246"/>
      <c r="B52" s="245"/>
    </row>
    <row r="53" spans="1:2" x14ac:dyDescent="0.3">
      <c r="A53" s="246"/>
      <c r="B53" s="245"/>
    </row>
    <row r="54" spans="1:2" x14ac:dyDescent="0.3">
      <c r="A54" s="246"/>
      <c r="B54" s="245"/>
    </row>
    <row r="55" spans="1:2" x14ac:dyDescent="0.3">
      <c r="A55" s="246"/>
      <c r="B55" s="245"/>
    </row>
    <row r="56" spans="1:2" x14ac:dyDescent="0.3">
      <c r="A56" s="246"/>
      <c r="B56" s="245"/>
    </row>
    <row r="57" spans="1:2" x14ac:dyDescent="0.3">
      <c r="A57" s="246"/>
      <c r="B57" s="245"/>
    </row>
    <row r="58" spans="1:2" x14ac:dyDescent="0.3">
      <c r="A58" s="246"/>
      <c r="B58" s="245"/>
    </row>
    <row r="59" spans="1:2" x14ac:dyDescent="0.3">
      <c r="A59" s="246"/>
      <c r="B59" s="245"/>
    </row>
    <row r="60" spans="1:2" x14ac:dyDescent="0.3">
      <c r="A60" s="246"/>
    </row>
    <row r="61" spans="1:2" x14ac:dyDescent="0.3">
      <c r="A61" s="246"/>
    </row>
    <row r="62" spans="1:2" x14ac:dyDescent="0.3">
      <c r="A62" s="246"/>
    </row>
    <row r="63" spans="1:2" x14ac:dyDescent="0.3">
      <c r="A63" s="246"/>
    </row>
    <row r="64" spans="1:2" x14ac:dyDescent="0.3">
      <c r="A64" s="246"/>
    </row>
    <row r="65" spans="1:1" x14ac:dyDescent="0.3">
      <c r="A65" s="246"/>
    </row>
    <row r="66" spans="1:1" x14ac:dyDescent="0.3">
      <c r="A66" s="246"/>
    </row>
  </sheetData>
  <sheetProtection password="DBAD" sheet="1" objects="1" scenarios="1" formatCells="0" formatColumns="0" formatRows="0" insertColumns="0" insertRows="0" selectLockedCells="1" selectUnlockedCell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30" zoomScaleNormal="130" workbookViewId="0">
      <selection activeCell="H7" sqref="H7"/>
    </sheetView>
  </sheetViews>
  <sheetFormatPr defaultColWidth="8.77734375" defaultRowHeight="14.4" x14ac:dyDescent="0.3"/>
  <cols>
    <col min="1" max="1" width="14" style="152" bestFit="1" customWidth="1"/>
    <col min="2" max="2" width="12.6640625" style="152" customWidth="1"/>
    <col min="3" max="3" width="2.109375" style="152" customWidth="1"/>
    <col min="4" max="16384" width="8.77734375" style="152"/>
  </cols>
  <sheetData>
    <row r="1" spans="1:6" s="248" customFormat="1" ht="42" customHeight="1" x14ac:dyDescent="0.3">
      <c r="B1" s="249" t="s">
        <v>531</v>
      </c>
      <c r="C1" s="250"/>
      <c r="D1" s="250" t="s">
        <v>475</v>
      </c>
    </row>
    <row r="2" spans="1:6" x14ac:dyDescent="0.3">
      <c r="A2" s="165" t="s">
        <v>476</v>
      </c>
      <c r="B2" s="165">
        <v>6</v>
      </c>
      <c r="C2" s="165"/>
      <c r="D2" s="165">
        <v>2</v>
      </c>
    </row>
    <row r="3" spans="1:6" x14ac:dyDescent="0.3">
      <c r="A3" s="165" t="s">
        <v>477</v>
      </c>
      <c r="B3" s="165">
        <v>2</v>
      </c>
      <c r="C3" s="165"/>
      <c r="D3" s="165">
        <v>5</v>
      </c>
    </row>
    <row r="4" spans="1:6" x14ac:dyDescent="0.3">
      <c r="A4" s="165" t="s">
        <v>478</v>
      </c>
      <c r="B4" s="165">
        <v>5</v>
      </c>
      <c r="C4" s="165"/>
      <c r="D4" s="165">
        <v>2</v>
      </c>
    </row>
    <row r="5" spans="1:6" x14ac:dyDescent="0.3">
      <c r="A5" s="165" t="s">
        <v>479</v>
      </c>
      <c r="B5" s="251">
        <v>120</v>
      </c>
      <c r="C5" s="165"/>
      <c r="D5" s="251">
        <v>120</v>
      </c>
      <c r="F5" s="252"/>
    </row>
    <row r="6" spans="1:6" x14ac:dyDescent="0.3">
      <c r="A6" s="165" t="s">
        <v>480</v>
      </c>
      <c r="B6" s="251">
        <v>500</v>
      </c>
      <c r="C6" s="165"/>
      <c r="D6" s="251">
        <v>500</v>
      </c>
      <c r="F6" s="252"/>
    </row>
    <row r="7" spans="1:6" x14ac:dyDescent="0.3">
      <c r="A7" s="165" t="s">
        <v>481</v>
      </c>
      <c r="B7" s="251">
        <v>50</v>
      </c>
      <c r="C7" s="165"/>
      <c r="D7" s="251">
        <v>50</v>
      </c>
      <c r="F7" s="252"/>
    </row>
    <row r="8" spans="1:6" x14ac:dyDescent="0.3">
      <c r="A8" s="165"/>
      <c r="B8" s="165"/>
      <c r="C8" s="165"/>
      <c r="D8" s="165"/>
    </row>
    <row r="9" spans="1:6" x14ac:dyDescent="0.3">
      <c r="A9" s="165" t="s">
        <v>482</v>
      </c>
      <c r="B9" s="251">
        <f>(SUM(B7,B5)*B4+B6)*B3*B2</f>
        <v>16200</v>
      </c>
      <c r="C9" s="165"/>
      <c r="D9" s="251">
        <f>(SUM(D7,D5)*D4+D6)*D3*D2</f>
        <v>8400</v>
      </c>
      <c r="F9" s="252"/>
    </row>
    <row r="10" spans="1:6" x14ac:dyDescent="0.3">
      <c r="A10" s="165" t="s">
        <v>483</v>
      </c>
      <c r="B10" s="165">
        <v>6</v>
      </c>
      <c r="C10" s="165"/>
      <c r="D10" s="166">
        <v>6</v>
      </c>
    </row>
    <row r="11" spans="1:6" x14ac:dyDescent="0.3">
      <c r="A11" s="165"/>
      <c r="B11" s="165"/>
      <c r="C11" s="165"/>
      <c r="D11" s="165"/>
    </row>
    <row r="12" spans="1:6" x14ac:dyDescent="0.3">
      <c r="A12" s="168"/>
      <c r="B12" s="253">
        <f>B9*B10</f>
        <v>97200</v>
      </c>
      <c r="C12" s="165"/>
      <c r="D12" s="253">
        <f>D9*D10</f>
        <v>50400</v>
      </c>
      <c r="E12" s="254"/>
    </row>
    <row r="15" spans="1:6" x14ac:dyDescent="0.3">
      <c r="A15" s="168" t="s">
        <v>131</v>
      </c>
      <c r="B15" s="168"/>
      <c r="C15" s="168"/>
      <c r="D15" s="253">
        <f>D12+B12</f>
        <v>147600</v>
      </c>
    </row>
  </sheetData>
  <sheetProtection password="DBAD" sheet="1" objects="1" scenarios="1" formatCells="0" formatColumns="0" formatRows="0" insertColumns="0" insertRows="0" selectLockedCells="1" selectUnlockedCells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85" zoomScaleNormal="85" zoomScalePageLayoutView="85" workbookViewId="0">
      <selection activeCell="J5" sqref="J5"/>
    </sheetView>
  </sheetViews>
  <sheetFormatPr defaultColWidth="8.77734375" defaultRowHeight="14.4" x14ac:dyDescent="0.3"/>
  <cols>
    <col min="1" max="1" width="22.5546875" style="152" customWidth="1"/>
    <col min="2" max="2" width="4.44140625" style="208" bestFit="1" customWidth="1"/>
    <col min="3" max="3" width="9.109375" style="152" bestFit="1" customWidth="1"/>
    <col min="4" max="4" width="15.5546875" style="152" bestFit="1" customWidth="1"/>
    <col min="5" max="5" width="6.109375" style="152" hidden="1" customWidth="1"/>
    <col min="6" max="6" width="18.77734375" style="152" bestFit="1" customWidth="1"/>
    <col min="7" max="9" width="2.33203125" style="152" customWidth="1"/>
    <col min="10" max="10" width="20.109375" style="152" customWidth="1"/>
    <col min="11" max="16" width="15" style="152" customWidth="1"/>
    <col min="17" max="16384" width="8.77734375" style="152"/>
  </cols>
  <sheetData>
    <row r="1" spans="1:16" ht="25.8" customHeight="1" x14ac:dyDescent="0.3">
      <c r="K1" s="255" t="s">
        <v>151</v>
      </c>
      <c r="L1" s="255" t="s">
        <v>484</v>
      </c>
      <c r="M1" s="255" t="s">
        <v>485</v>
      </c>
      <c r="N1" s="255" t="s">
        <v>486</v>
      </c>
      <c r="O1" s="255" t="s">
        <v>487</v>
      </c>
    </row>
    <row r="2" spans="1:16" ht="28.8" customHeight="1" x14ac:dyDescent="0.3">
      <c r="B2" s="303" t="s">
        <v>488</v>
      </c>
      <c r="C2" s="303"/>
      <c r="D2" s="303"/>
      <c r="E2" s="256"/>
      <c r="K2" s="257" t="s">
        <v>401</v>
      </c>
      <c r="L2" s="257" t="s">
        <v>402</v>
      </c>
      <c r="M2" s="258" t="s">
        <v>403</v>
      </c>
      <c r="N2" s="258" t="s">
        <v>404</v>
      </c>
      <c r="O2" s="258" t="s">
        <v>405</v>
      </c>
      <c r="P2" s="147" t="s">
        <v>131</v>
      </c>
    </row>
    <row r="3" spans="1:16" x14ac:dyDescent="0.3">
      <c r="A3" s="168" t="s">
        <v>489</v>
      </c>
      <c r="B3" s="259" t="s">
        <v>490</v>
      </c>
      <c r="C3" s="168" t="s">
        <v>491</v>
      </c>
      <c r="D3" s="168" t="s">
        <v>492</v>
      </c>
      <c r="E3" s="168"/>
      <c r="F3" s="168" t="s">
        <v>493</v>
      </c>
      <c r="K3" s="165"/>
      <c r="L3" s="165"/>
      <c r="M3" s="165"/>
      <c r="N3" s="165"/>
      <c r="O3" s="165"/>
      <c r="P3" s="165"/>
    </row>
    <row r="4" spans="1:16" x14ac:dyDescent="0.3">
      <c r="A4" s="165" t="s">
        <v>494</v>
      </c>
      <c r="B4" s="260">
        <v>40</v>
      </c>
      <c r="C4" s="251">
        <f>B4*1800</f>
        <v>72000</v>
      </c>
      <c r="D4" s="251">
        <f>C4/12</f>
        <v>6000</v>
      </c>
      <c r="E4" s="251"/>
      <c r="F4" s="165" t="s">
        <v>495</v>
      </c>
      <c r="I4" s="252"/>
      <c r="J4" s="251" t="s">
        <v>496</v>
      </c>
      <c r="K4" s="165"/>
      <c r="L4" s="261">
        <v>20</v>
      </c>
      <c r="M4" s="261">
        <v>12</v>
      </c>
      <c r="N4" s="261">
        <v>18</v>
      </c>
      <c r="O4" s="261">
        <v>10</v>
      </c>
      <c r="P4" s="261">
        <f>SUM(L4:O4)</f>
        <v>60</v>
      </c>
    </row>
    <row r="5" spans="1:16" x14ac:dyDescent="0.3">
      <c r="A5" s="165" t="s">
        <v>497</v>
      </c>
      <c r="B5" s="260">
        <v>48</v>
      </c>
      <c r="C5" s="251">
        <f t="shared" ref="C5:C7" si="0">B5*1800</f>
        <v>86400</v>
      </c>
      <c r="D5" s="251">
        <f t="shared" ref="D5:D7" si="1">C5/12</f>
        <v>7200</v>
      </c>
      <c r="E5" s="251"/>
      <c r="F5" s="165" t="s">
        <v>498</v>
      </c>
      <c r="I5" s="252"/>
      <c r="J5" s="251" t="s">
        <v>499</v>
      </c>
      <c r="K5" s="165"/>
      <c r="L5" s="262">
        <f>L4/P4*100</f>
        <v>33.333333333333329</v>
      </c>
      <c r="M5" s="262">
        <f>M4/P4*100</f>
        <v>20</v>
      </c>
      <c r="N5" s="262">
        <f>N4/P4*100</f>
        <v>30</v>
      </c>
      <c r="O5" s="262">
        <f>O4/P4*100</f>
        <v>16.666666666666664</v>
      </c>
      <c r="P5" s="262">
        <f>SUM(L5:O5)</f>
        <v>100</v>
      </c>
    </row>
    <row r="6" spans="1:16" x14ac:dyDescent="0.3">
      <c r="A6" s="165" t="s">
        <v>500</v>
      </c>
      <c r="B6" s="260">
        <v>60</v>
      </c>
      <c r="C6" s="251">
        <f t="shared" si="0"/>
        <v>108000</v>
      </c>
      <c r="D6" s="251">
        <f t="shared" si="1"/>
        <v>9000</v>
      </c>
      <c r="E6" s="251"/>
      <c r="F6" s="165" t="s">
        <v>501</v>
      </c>
      <c r="I6" s="252"/>
      <c r="J6" s="251"/>
      <c r="K6" s="165"/>
      <c r="L6" s="166"/>
      <c r="M6" s="166"/>
      <c r="N6" s="166"/>
      <c r="O6" s="166"/>
      <c r="P6" s="165"/>
    </row>
    <row r="7" spans="1:16" x14ac:dyDescent="0.3">
      <c r="A7" s="263" t="s">
        <v>502</v>
      </c>
      <c r="B7" s="260">
        <v>77</v>
      </c>
      <c r="C7" s="251">
        <f t="shared" si="0"/>
        <v>138600</v>
      </c>
      <c r="D7" s="251">
        <f t="shared" si="1"/>
        <v>11550</v>
      </c>
      <c r="E7" s="251"/>
      <c r="F7" s="165" t="s">
        <v>503</v>
      </c>
      <c r="H7" s="264"/>
      <c r="I7" s="252"/>
      <c r="J7" s="253" t="s">
        <v>504</v>
      </c>
      <c r="K7" s="253">
        <f>F33</f>
        <v>397650</v>
      </c>
      <c r="L7" s="253">
        <f>F32*L4/P4</f>
        <v>1104300</v>
      </c>
      <c r="M7" s="253">
        <f>F32*M4/P4</f>
        <v>662580</v>
      </c>
      <c r="N7" s="253">
        <f>F32*N4/P4</f>
        <v>993870</v>
      </c>
      <c r="O7" s="253">
        <f>F32*O4/P4</f>
        <v>552150</v>
      </c>
      <c r="P7" s="253">
        <f>SUM(K7:O7)</f>
        <v>3710550</v>
      </c>
    </row>
    <row r="8" spans="1:16" x14ac:dyDescent="0.3">
      <c r="B8" s="265"/>
      <c r="C8" s="252"/>
      <c r="J8" s="252"/>
    </row>
    <row r="10" spans="1:16" ht="27" customHeight="1" x14ac:dyDescent="0.3">
      <c r="B10" s="266" t="s">
        <v>505</v>
      </c>
      <c r="C10" s="267" t="s">
        <v>506</v>
      </c>
      <c r="D10" s="266" t="s">
        <v>507</v>
      </c>
      <c r="E10" s="268"/>
      <c r="F10" s="266" t="s">
        <v>131</v>
      </c>
      <c r="K10" s="269" t="s">
        <v>508</v>
      </c>
    </row>
    <row r="11" spans="1:16" x14ac:dyDescent="0.3">
      <c r="A11" s="165" t="s">
        <v>509</v>
      </c>
      <c r="B11" s="261" t="s">
        <v>502</v>
      </c>
      <c r="C11" s="261">
        <v>100</v>
      </c>
      <c r="D11" s="261">
        <v>60</v>
      </c>
      <c r="E11" s="261">
        <f>IF(B11="D",D7,IF(B11="C",D6,IF(B11="B",D5,IF(B11="A",D4))))</f>
        <v>11550</v>
      </c>
      <c r="F11" s="251">
        <f>D11*E11*C11/100</f>
        <v>693000</v>
      </c>
      <c r="J11" s="165" t="s">
        <v>510</v>
      </c>
      <c r="K11" s="270">
        <f>SUM(C11+C13+C17+C18+C19)/100*5</f>
        <v>9.5</v>
      </c>
    </row>
    <row r="12" spans="1:16" x14ac:dyDescent="0.3">
      <c r="A12" s="165" t="s">
        <v>511</v>
      </c>
      <c r="B12" s="261" t="s">
        <v>502</v>
      </c>
      <c r="C12" s="261">
        <v>100</v>
      </c>
      <c r="D12" s="261">
        <v>60</v>
      </c>
      <c r="E12" s="261">
        <f>IF(B12="D",D7,IF(B12="C",D6,IF(B12="B",D5,IF(B12="A",D4))))</f>
        <v>11550</v>
      </c>
      <c r="F12" s="251">
        <f t="shared" ref="F12:F14" si="2">D12*E12*C12/100</f>
        <v>693000</v>
      </c>
      <c r="J12" s="165" t="s">
        <v>512</v>
      </c>
      <c r="K12" s="270">
        <f>SUM(C12+C20+C14*D14/D13+C15*D15/D13)/100*5</f>
        <v>11.25</v>
      </c>
    </row>
    <row r="13" spans="1:16" x14ac:dyDescent="0.3">
      <c r="A13" s="165" t="s">
        <v>513</v>
      </c>
      <c r="B13" s="261" t="s">
        <v>502</v>
      </c>
      <c r="C13" s="261">
        <v>30</v>
      </c>
      <c r="D13" s="261">
        <v>60</v>
      </c>
      <c r="E13" s="261">
        <f>IF(B13="D",D7,IF(B13="C",D6,IF(B13="B",D5,IF(B13="A",D4))))</f>
        <v>11550</v>
      </c>
      <c r="F13" s="251">
        <f t="shared" si="2"/>
        <v>207900</v>
      </c>
      <c r="J13" s="165" t="s">
        <v>514</v>
      </c>
      <c r="K13" s="270">
        <f>(C21*IF(B21="D",D7,IF(B21="C",D6,IF(B21="B",D5,IF(B21="A",D4))))/D6+C22*IF(B22="D",D7,IF(B22="C",D6,IF(B22="B",D5,IF(B22="A",D4))))/D6)/100*5</f>
        <v>3.1666666666666665</v>
      </c>
    </row>
    <row r="14" spans="1:16" x14ac:dyDescent="0.3">
      <c r="A14" s="165" t="s">
        <v>515</v>
      </c>
      <c r="B14" s="261" t="s">
        <v>500</v>
      </c>
      <c r="C14" s="261">
        <v>100</v>
      </c>
      <c r="D14" s="261">
        <v>48</v>
      </c>
      <c r="E14" s="261">
        <f>IF(B14="D",D7,IF(B14="C",D6,IF(B14="B",D5,IF(B14="A",D4))))</f>
        <v>9000</v>
      </c>
      <c r="F14" s="251">
        <f t="shared" si="2"/>
        <v>432000</v>
      </c>
      <c r="J14" s="165" t="s">
        <v>516</v>
      </c>
      <c r="K14" s="270">
        <f>SUM(F24:F25)/D6/12</f>
        <v>1.8499999999999999</v>
      </c>
    </row>
    <row r="15" spans="1:16" x14ac:dyDescent="0.3">
      <c r="A15" s="165" t="s">
        <v>517</v>
      </c>
      <c r="B15" s="261" t="s">
        <v>500</v>
      </c>
      <c r="C15" s="261">
        <v>100</v>
      </c>
      <c r="D15" s="261">
        <v>21</v>
      </c>
      <c r="E15" s="261">
        <f>IF(B15="D",D7,IF(B15="C",D6,IF(B15="B",D5,IF(B15="A",D4))))</f>
        <v>9000</v>
      </c>
      <c r="F15" s="251">
        <f>D15*E15*C15/100</f>
        <v>189000</v>
      </c>
      <c r="J15" s="165" t="s">
        <v>518</v>
      </c>
      <c r="K15" s="271">
        <f>SUM(K11:K13)</f>
        <v>23.916666666666668</v>
      </c>
    </row>
    <row r="16" spans="1:16" x14ac:dyDescent="0.3">
      <c r="A16" s="165"/>
      <c r="B16" s="261"/>
      <c r="C16" s="261"/>
      <c r="D16" s="261"/>
      <c r="E16" s="261"/>
      <c r="F16" s="251"/>
      <c r="I16" s="252"/>
    </row>
    <row r="17" spans="1:11" x14ac:dyDescent="0.3">
      <c r="A17" s="272" t="s">
        <v>519</v>
      </c>
      <c r="B17" s="273" t="s">
        <v>502</v>
      </c>
      <c r="C17" s="273">
        <v>20</v>
      </c>
      <c r="D17" s="273">
        <v>60</v>
      </c>
      <c r="E17" s="261">
        <f>IF(B17="D",D7,IF(B17="C",D6,IF(B17="B",D5,IF(B17="A",D4))))</f>
        <v>11550</v>
      </c>
      <c r="F17" s="251">
        <f>D17*E17*C17/100</f>
        <v>138600</v>
      </c>
      <c r="J17" s="252"/>
      <c r="K17" s="274"/>
    </row>
    <row r="18" spans="1:11" x14ac:dyDescent="0.3">
      <c r="A18" s="272" t="s">
        <v>519</v>
      </c>
      <c r="B18" s="273" t="s">
        <v>500</v>
      </c>
      <c r="C18" s="273">
        <v>20</v>
      </c>
      <c r="D18" s="273">
        <v>60</v>
      </c>
      <c r="E18" s="261">
        <f>IF(B18="D",D7,IF(B18="C",D6,IF(B18="B",D5,IF(B18="A",D4))))</f>
        <v>9000</v>
      </c>
      <c r="F18" s="251">
        <f t="shared" ref="F18:F22" si="3">D18*E18*C18/100</f>
        <v>108000</v>
      </c>
      <c r="J18" s="252"/>
      <c r="K18" s="274"/>
    </row>
    <row r="19" spans="1:11" x14ac:dyDescent="0.3">
      <c r="A19" s="272" t="s">
        <v>520</v>
      </c>
      <c r="B19" s="273" t="s">
        <v>500</v>
      </c>
      <c r="C19" s="273">
        <v>20</v>
      </c>
      <c r="D19" s="273">
        <v>60</v>
      </c>
      <c r="E19" s="261">
        <f>IF(B19="D",D7,IF(B19="C",D6,IF(B19="B",D5,IF(B19="A",D4))))</f>
        <v>9000</v>
      </c>
      <c r="F19" s="251">
        <f t="shared" si="3"/>
        <v>108000</v>
      </c>
      <c r="J19" s="252"/>
    </row>
    <row r="20" spans="1:11" x14ac:dyDescent="0.3">
      <c r="A20" s="272" t="s">
        <v>521</v>
      </c>
      <c r="B20" s="273" t="s">
        <v>500</v>
      </c>
      <c r="C20" s="273">
        <v>10</v>
      </c>
      <c r="D20" s="273">
        <v>60</v>
      </c>
      <c r="E20" s="261">
        <f>IF(B20="D",D7,IF(B20="C",D6,IF(B20="B",D5,IF(B20="A",D4))))</f>
        <v>9000</v>
      </c>
      <c r="F20" s="251">
        <f t="shared" si="3"/>
        <v>54000</v>
      </c>
    </row>
    <row r="21" spans="1:11" x14ac:dyDescent="0.3">
      <c r="A21" s="272" t="s">
        <v>522</v>
      </c>
      <c r="B21" s="273" t="s">
        <v>497</v>
      </c>
      <c r="C21" s="273">
        <v>75</v>
      </c>
      <c r="D21" s="273">
        <v>60</v>
      </c>
      <c r="E21" s="261">
        <f>IF(B21="D",D7,IF(B21="C",D6,IF(B21="B",D5,IF(B21="A",D4))))</f>
        <v>7200</v>
      </c>
      <c r="F21" s="251">
        <f t="shared" si="3"/>
        <v>324000</v>
      </c>
    </row>
    <row r="22" spans="1:11" x14ac:dyDescent="0.3">
      <c r="A22" s="272" t="s">
        <v>523</v>
      </c>
      <c r="B22" s="273" t="s">
        <v>494</v>
      </c>
      <c r="C22" s="273">
        <v>5</v>
      </c>
      <c r="D22" s="273">
        <v>60</v>
      </c>
      <c r="E22" s="261">
        <f>IF(B22="D",D7,IF(B22="C",D6,IF(B22="B",D5,IF(B22="A",D4))))</f>
        <v>6000</v>
      </c>
      <c r="F22" s="251">
        <f t="shared" si="3"/>
        <v>18000</v>
      </c>
    </row>
    <row r="23" spans="1:11" x14ac:dyDescent="0.3">
      <c r="A23" s="165"/>
      <c r="B23" s="261"/>
      <c r="C23" s="261"/>
      <c r="D23" s="261"/>
      <c r="E23" s="261"/>
      <c r="F23" s="275"/>
    </row>
    <row r="24" spans="1:11" x14ac:dyDescent="0.3">
      <c r="A24" s="165" t="s">
        <v>524</v>
      </c>
      <c r="B24" s="261" t="s">
        <v>497</v>
      </c>
      <c r="C24" s="261">
        <v>100</v>
      </c>
      <c r="D24" s="261">
        <v>24</v>
      </c>
      <c r="E24" s="261">
        <f>IF(B24="D",D7,IF(B24="C",D6,IF(B24="B",D5,IF(B24="A",D4))))</f>
        <v>7200</v>
      </c>
      <c r="F24" s="251">
        <f>D24*E24*C24/100</f>
        <v>172800</v>
      </c>
    </row>
    <row r="25" spans="1:11" x14ac:dyDescent="0.3">
      <c r="A25" s="165" t="s">
        <v>525</v>
      </c>
      <c r="B25" s="261" t="s">
        <v>500</v>
      </c>
      <c r="C25" s="261">
        <v>100</v>
      </c>
      <c r="D25" s="261">
        <v>3</v>
      </c>
      <c r="E25" s="261">
        <f>IF(B25="D",D7,IF(B25="C",D6,IF(B25="B",D5,IF(B25="A",D4))))</f>
        <v>9000</v>
      </c>
      <c r="F25" s="251">
        <f>D25*E25*C25/100</f>
        <v>27000</v>
      </c>
      <c r="J25" s="304" t="s">
        <v>526</v>
      </c>
    </row>
    <row r="26" spans="1:11" x14ac:dyDescent="0.3">
      <c r="A26" s="165"/>
      <c r="B26" s="261"/>
      <c r="C26" s="165"/>
      <c r="D26" s="165"/>
      <c r="E26" s="261"/>
      <c r="F26" s="165"/>
      <c r="J26" s="305"/>
    </row>
    <row r="27" spans="1:11" x14ac:dyDescent="0.3">
      <c r="A27" s="165" t="s">
        <v>527</v>
      </c>
      <c r="B27" s="261"/>
      <c r="C27" s="165"/>
      <c r="D27" s="165"/>
      <c r="E27" s="165"/>
      <c r="F27" s="251">
        <f>'[2]travel cost'!C15</f>
        <v>147600</v>
      </c>
      <c r="J27" s="305"/>
    </row>
    <row r="28" spans="1:11" x14ac:dyDescent="0.3">
      <c r="A28" s="165"/>
      <c r="B28" s="261"/>
      <c r="C28" s="165"/>
      <c r="D28" s="165"/>
      <c r="E28" s="165"/>
      <c r="F28" s="165"/>
      <c r="J28" s="305"/>
    </row>
    <row r="29" spans="1:11" x14ac:dyDescent="0.3">
      <c r="A29" s="165" t="s">
        <v>528</v>
      </c>
      <c r="B29" s="261"/>
      <c r="C29" s="165"/>
      <c r="D29" s="166"/>
      <c r="E29" s="166"/>
      <c r="F29" s="276">
        <f>SUM(F11:F15)/(F32-F24-F25-F27)</f>
        <v>0.74688922610015174</v>
      </c>
      <c r="J29" s="305"/>
    </row>
    <row r="30" spans="1:11" x14ac:dyDescent="0.3">
      <c r="A30" s="165" t="s">
        <v>529</v>
      </c>
      <c r="B30" s="261"/>
      <c r="C30" s="165"/>
      <c r="D30" s="166"/>
      <c r="E30" s="166"/>
      <c r="F30" s="276">
        <f>SUM(F17:F22)/(F32-F24-F25-F27)</f>
        <v>0.25311077389984826</v>
      </c>
      <c r="J30" s="305"/>
    </row>
    <row r="31" spans="1:11" x14ac:dyDescent="0.3">
      <c r="A31" s="165"/>
      <c r="B31" s="261"/>
      <c r="C31" s="165"/>
      <c r="D31" s="165"/>
      <c r="E31" s="165"/>
      <c r="F31" s="165"/>
      <c r="J31" s="305"/>
    </row>
    <row r="32" spans="1:11" x14ac:dyDescent="0.3">
      <c r="A32" s="165" t="s">
        <v>530</v>
      </c>
      <c r="B32" s="261"/>
      <c r="C32" s="165"/>
      <c r="D32" s="166"/>
      <c r="E32" s="166"/>
      <c r="F32" s="251">
        <f>SUM(F11:F27)</f>
        <v>3312900</v>
      </c>
      <c r="J32" s="306"/>
    </row>
    <row r="33" spans="1:10" x14ac:dyDescent="0.3">
      <c r="A33" s="165" t="s">
        <v>400</v>
      </c>
      <c r="B33" s="261"/>
      <c r="C33" s="165"/>
      <c r="D33" s="165"/>
      <c r="E33" s="165"/>
      <c r="F33" s="251">
        <v>397650</v>
      </c>
      <c r="J33" s="306"/>
    </row>
    <row r="34" spans="1:10" x14ac:dyDescent="0.3">
      <c r="J34" s="306"/>
    </row>
    <row r="35" spans="1:10" x14ac:dyDescent="0.3">
      <c r="A35" s="152" t="s">
        <v>131</v>
      </c>
      <c r="F35" s="277">
        <f>SUM(F32:F33)</f>
        <v>3710550</v>
      </c>
      <c r="J35" s="306"/>
    </row>
  </sheetData>
  <sheetProtection password="DBAD" sheet="1" objects="1" scenarios="1" formatCells="0" formatColumns="0" formatRows="0" insertColumns="0" insertRows="0" selectLockedCells="1" selectUnlockedCells="1"/>
  <mergeCells count="2">
    <mergeCell ref="B2:D2"/>
    <mergeCell ref="J25:J35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71"/>
  <sheetViews>
    <sheetView zoomScale="70" zoomScaleNormal="70" zoomScalePageLayoutView="70" workbookViewId="0">
      <selection activeCell="H109" sqref="H109"/>
    </sheetView>
  </sheetViews>
  <sheetFormatPr defaultColWidth="11.44140625" defaultRowHeight="21" customHeight="1" x14ac:dyDescent="0.3"/>
  <cols>
    <col min="1" max="1" width="57.44140625" style="76" customWidth="1"/>
    <col min="2" max="2" width="50.77734375" style="76" hidden="1" customWidth="1"/>
    <col min="3" max="3" width="68.6640625" style="76" hidden="1" customWidth="1"/>
    <col min="4" max="4" width="4.33203125" style="76" hidden="1" customWidth="1"/>
    <col min="5" max="5" width="7.109375" style="64" bestFit="1" customWidth="1"/>
    <col min="6" max="6" width="17.33203125" style="82" customWidth="1"/>
    <col min="7" max="7" width="17.33203125" style="80" customWidth="1"/>
    <col min="8" max="8" width="17.33203125" style="81" customWidth="1"/>
    <col min="9" max="9" width="17.33203125" style="68" customWidth="1"/>
    <col min="10" max="10" width="17.33203125" style="76" customWidth="1"/>
    <col min="11" max="13" width="11.77734375" style="76" customWidth="1"/>
    <col min="14" max="16384" width="11.44140625" style="6"/>
  </cols>
  <sheetData>
    <row r="1" spans="1:13" ht="21" customHeight="1" x14ac:dyDescent="0.3">
      <c r="F1" s="87" t="s">
        <v>400</v>
      </c>
      <c r="G1" s="87" t="s">
        <v>399</v>
      </c>
      <c r="H1" s="87" t="s">
        <v>396</v>
      </c>
      <c r="I1" s="88" t="s">
        <v>397</v>
      </c>
      <c r="J1" s="53" t="s">
        <v>398</v>
      </c>
    </row>
    <row r="2" spans="1:13" ht="46.2" customHeight="1" x14ac:dyDescent="0.3">
      <c r="A2" s="69" t="s">
        <v>82</v>
      </c>
      <c r="B2" s="52"/>
      <c r="C2" s="70"/>
      <c r="D2" s="70"/>
      <c r="E2" s="101" t="s">
        <v>391</v>
      </c>
      <c r="F2" s="124" t="s">
        <v>401</v>
      </c>
      <c r="G2" s="124" t="s">
        <v>402</v>
      </c>
      <c r="H2" s="124" t="s">
        <v>403</v>
      </c>
      <c r="I2" s="124" t="s">
        <v>404</v>
      </c>
      <c r="J2" s="124" t="s">
        <v>405</v>
      </c>
      <c r="K2" s="285" t="s">
        <v>156</v>
      </c>
      <c r="L2" s="286"/>
      <c r="M2" s="286"/>
    </row>
    <row r="3" spans="1:13" ht="21" customHeight="1" x14ac:dyDescent="0.3">
      <c r="A3" s="282" t="s">
        <v>83</v>
      </c>
      <c r="B3" s="52"/>
      <c r="C3" s="70"/>
      <c r="D3" s="70"/>
      <c r="E3" s="40" t="s">
        <v>392</v>
      </c>
      <c r="F3" s="125">
        <f>scope_setting_budget_baseline!F2</f>
        <v>0</v>
      </c>
      <c r="G3" s="125">
        <f>scope_setting_budget_baseline!G2</f>
        <v>0</v>
      </c>
      <c r="H3" s="125">
        <f>scope_setting_budget_baseline!H2</f>
        <v>6179.3030749999989</v>
      </c>
      <c r="I3" s="125">
        <f>scope_setting_budget_baseline!I2</f>
        <v>81</v>
      </c>
      <c r="J3" s="125">
        <f>scope_setting_budget_baseline!J2</f>
        <v>0</v>
      </c>
      <c r="K3" s="125">
        <f>scope_setting_budget_baseline!K2</f>
        <v>6260.3030749999989</v>
      </c>
      <c r="L3" s="85"/>
      <c r="M3" s="85"/>
    </row>
    <row r="4" spans="1:13" ht="21" hidden="1" customHeight="1" x14ac:dyDescent="0.3">
      <c r="A4" s="283"/>
      <c r="B4" s="52" t="s">
        <v>5</v>
      </c>
      <c r="C4" s="70"/>
      <c r="D4" s="70"/>
      <c r="E4" s="40"/>
      <c r="F4" s="126">
        <f>scope_setting_budget_baseline!F3</f>
        <v>0</v>
      </c>
      <c r="G4" s="126">
        <f>scope_setting_budget_baseline!G3</f>
        <v>0</v>
      </c>
      <c r="H4" s="126">
        <f>scope_setting_budget_baseline!H3</f>
        <v>0</v>
      </c>
      <c r="I4" s="126">
        <f>scope_setting_budget_baseline!I3</f>
        <v>0</v>
      </c>
      <c r="J4" s="126">
        <f>scope_setting_budget_baseline!J3</f>
        <v>0</v>
      </c>
      <c r="K4" s="126">
        <f>scope_setting_budget_baseline!K3</f>
        <v>0</v>
      </c>
      <c r="L4" s="85"/>
      <c r="M4" s="85"/>
    </row>
    <row r="5" spans="1:13" ht="21" hidden="1" customHeight="1" x14ac:dyDescent="0.3">
      <c r="A5" s="283"/>
      <c r="B5" s="52"/>
      <c r="C5" s="70" t="s">
        <v>6</v>
      </c>
      <c r="D5" s="70"/>
      <c r="E5" s="40"/>
      <c r="F5" s="126">
        <f>scope_setting_budget_baseline!F4</f>
        <v>0</v>
      </c>
      <c r="G5" s="126">
        <f>scope_setting_budget_baseline!G4</f>
        <v>0</v>
      </c>
      <c r="H5" s="126">
        <f>scope_setting_budget_baseline!H4</f>
        <v>0</v>
      </c>
      <c r="I5" s="126">
        <f>scope_setting_budget_baseline!I4</f>
        <v>0</v>
      </c>
      <c r="J5" s="126">
        <f>scope_setting_budget_baseline!J4</f>
        <v>0</v>
      </c>
      <c r="K5" s="126">
        <f>scope_setting_budget_baseline!K4</f>
        <v>0</v>
      </c>
      <c r="L5" s="85"/>
      <c r="M5" s="85"/>
    </row>
    <row r="6" spans="1:13" ht="21" hidden="1" customHeight="1" x14ac:dyDescent="0.3">
      <c r="A6" s="283"/>
      <c r="B6" s="52"/>
      <c r="C6" s="70" t="s">
        <v>7</v>
      </c>
      <c r="D6" s="70"/>
      <c r="E6" s="40"/>
      <c r="F6" s="126">
        <f>scope_setting_budget_baseline!F5</f>
        <v>0</v>
      </c>
      <c r="G6" s="126">
        <f>scope_setting_budget_baseline!G5</f>
        <v>0</v>
      </c>
      <c r="H6" s="126">
        <f>scope_setting_budget_baseline!H5</f>
        <v>0</v>
      </c>
      <c r="I6" s="126">
        <f>scope_setting_budget_baseline!I5</f>
        <v>0</v>
      </c>
      <c r="J6" s="126">
        <f>scope_setting_budget_baseline!J5</f>
        <v>0</v>
      </c>
      <c r="K6" s="126">
        <f>scope_setting_budget_baseline!K5</f>
        <v>0</v>
      </c>
      <c r="L6" s="85"/>
      <c r="M6" s="85"/>
    </row>
    <row r="7" spans="1:13" ht="21" hidden="1" customHeight="1" x14ac:dyDescent="0.3">
      <c r="A7" s="283"/>
      <c r="B7" s="52"/>
      <c r="C7" s="70" t="s">
        <v>84</v>
      </c>
      <c r="D7" s="70"/>
      <c r="E7" s="40"/>
      <c r="F7" s="126">
        <f>scope_setting_budget_baseline!F6</f>
        <v>0</v>
      </c>
      <c r="G7" s="126">
        <f>scope_setting_budget_baseline!G6</f>
        <v>0</v>
      </c>
      <c r="H7" s="126">
        <f>scope_setting_budget_baseline!H6</f>
        <v>0</v>
      </c>
      <c r="I7" s="126">
        <f>scope_setting_budget_baseline!I6</f>
        <v>0</v>
      </c>
      <c r="J7" s="126">
        <f>scope_setting_budget_baseline!J6</f>
        <v>0</v>
      </c>
      <c r="K7" s="126">
        <f>scope_setting_budget_baseline!K6</f>
        <v>0</v>
      </c>
      <c r="L7" s="85"/>
      <c r="M7" s="85"/>
    </row>
    <row r="8" spans="1:13" ht="21" hidden="1" customHeight="1" x14ac:dyDescent="0.3">
      <c r="A8" s="283"/>
      <c r="B8" s="52"/>
      <c r="C8" s="71"/>
      <c r="D8" s="72" t="s">
        <v>85</v>
      </c>
      <c r="E8" s="43"/>
      <c r="F8" s="126">
        <f>scope_setting_budget_baseline!F7</f>
        <v>0</v>
      </c>
      <c r="G8" s="126">
        <f>scope_setting_budget_baseline!G7</f>
        <v>0</v>
      </c>
      <c r="H8" s="126">
        <f>scope_setting_budget_baseline!H7</f>
        <v>0</v>
      </c>
      <c r="I8" s="126">
        <f>scope_setting_budget_baseline!I7</f>
        <v>0</v>
      </c>
      <c r="J8" s="126">
        <f>scope_setting_budget_baseline!J7</f>
        <v>0</v>
      </c>
      <c r="K8" s="126">
        <f>scope_setting_budget_baseline!K7</f>
        <v>0</v>
      </c>
      <c r="L8" s="85"/>
      <c r="M8" s="85"/>
    </row>
    <row r="9" spans="1:13" ht="21" hidden="1" customHeight="1" x14ac:dyDescent="0.3">
      <c r="A9" s="283"/>
      <c r="B9" s="52"/>
      <c r="C9" s="71"/>
      <c r="D9" s="72" t="s">
        <v>86</v>
      </c>
      <c r="E9" s="43"/>
      <c r="F9" s="126">
        <f>scope_setting_budget_baseline!F8</f>
        <v>0</v>
      </c>
      <c r="G9" s="126">
        <f>scope_setting_budget_baseline!G8</f>
        <v>0</v>
      </c>
      <c r="H9" s="126">
        <f>scope_setting_budget_baseline!H8</f>
        <v>0</v>
      </c>
      <c r="I9" s="126">
        <f>scope_setting_budget_baseline!I8</f>
        <v>0</v>
      </c>
      <c r="J9" s="126">
        <f>scope_setting_budget_baseline!J8</f>
        <v>0</v>
      </c>
      <c r="K9" s="126">
        <f>scope_setting_budget_baseline!K8</f>
        <v>0</v>
      </c>
      <c r="L9" s="85"/>
      <c r="M9" s="85"/>
    </row>
    <row r="10" spans="1:13" ht="21" hidden="1" customHeight="1" x14ac:dyDescent="0.3">
      <c r="A10" s="283"/>
      <c r="B10" s="52"/>
      <c r="C10" s="71"/>
      <c r="D10" s="72" t="s">
        <v>87</v>
      </c>
      <c r="E10" s="43"/>
      <c r="F10" s="126">
        <f>scope_setting_budget_baseline!F9</f>
        <v>0</v>
      </c>
      <c r="G10" s="126">
        <f>scope_setting_budget_baseline!G9</f>
        <v>0</v>
      </c>
      <c r="H10" s="126">
        <f>scope_setting_budget_baseline!H9</f>
        <v>0</v>
      </c>
      <c r="I10" s="126">
        <f>scope_setting_budget_baseline!I9</f>
        <v>0</v>
      </c>
      <c r="J10" s="126">
        <f>scope_setting_budget_baseline!J9</f>
        <v>0</v>
      </c>
      <c r="K10" s="126">
        <f>scope_setting_budget_baseline!K9</f>
        <v>0</v>
      </c>
      <c r="L10" s="85"/>
      <c r="M10" s="85"/>
    </row>
    <row r="11" spans="1:13" ht="21" hidden="1" customHeight="1" x14ac:dyDescent="0.3">
      <c r="A11" s="283"/>
      <c r="B11" s="52"/>
      <c r="C11" s="71"/>
      <c r="D11" s="72" t="s">
        <v>88</v>
      </c>
      <c r="E11" s="43"/>
      <c r="F11" s="126">
        <f>scope_setting_budget_baseline!F10</f>
        <v>0</v>
      </c>
      <c r="G11" s="126">
        <f>scope_setting_budget_baseline!G10</f>
        <v>0</v>
      </c>
      <c r="H11" s="126">
        <f>scope_setting_budget_baseline!H10</f>
        <v>0</v>
      </c>
      <c r="I11" s="126">
        <f>scope_setting_budget_baseline!I10</f>
        <v>0</v>
      </c>
      <c r="J11" s="126">
        <f>scope_setting_budget_baseline!J10</f>
        <v>0</v>
      </c>
      <c r="K11" s="126">
        <f>scope_setting_budget_baseline!K10</f>
        <v>0</v>
      </c>
      <c r="L11" s="85"/>
      <c r="M11" s="85"/>
    </row>
    <row r="12" spans="1:13" ht="21" hidden="1" customHeight="1" x14ac:dyDescent="0.3">
      <c r="A12" s="283"/>
      <c r="B12" s="52" t="s">
        <v>8</v>
      </c>
      <c r="C12" s="70"/>
      <c r="D12" s="70"/>
      <c r="E12" s="40"/>
      <c r="F12" s="126">
        <f>scope_setting_budget_baseline!F11</f>
        <v>0</v>
      </c>
      <c r="G12" s="126">
        <f>scope_setting_budget_baseline!G11</f>
        <v>0</v>
      </c>
      <c r="H12" s="126">
        <f>scope_setting_budget_baseline!H11</f>
        <v>3022.2</v>
      </c>
      <c r="I12" s="126">
        <f>scope_setting_budget_baseline!I11</f>
        <v>0</v>
      </c>
      <c r="J12" s="126">
        <f>scope_setting_budget_baseline!J11</f>
        <v>0</v>
      </c>
      <c r="K12" s="126">
        <f>scope_setting_budget_baseline!K11</f>
        <v>3022.2</v>
      </c>
      <c r="L12" s="85"/>
      <c r="M12" s="85"/>
    </row>
    <row r="13" spans="1:13" ht="21" hidden="1" customHeight="1" x14ac:dyDescent="0.3">
      <c r="A13" s="283"/>
      <c r="B13" s="52"/>
      <c r="C13" s="70" t="s">
        <v>89</v>
      </c>
      <c r="D13" s="70"/>
      <c r="E13" s="40"/>
      <c r="F13" s="126">
        <f>scope_setting_budget_baseline!F12</f>
        <v>0</v>
      </c>
      <c r="G13" s="126">
        <f>scope_setting_budget_baseline!G12</f>
        <v>0</v>
      </c>
      <c r="H13" s="126">
        <f>scope_setting_budget_baseline!H12</f>
        <v>0</v>
      </c>
      <c r="I13" s="126">
        <f>scope_setting_budget_baseline!I12</f>
        <v>0</v>
      </c>
      <c r="J13" s="126">
        <f>scope_setting_budget_baseline!J12</f>
        <v>0</v>
      </c>
      <c r="K13" s="126">
        <f>scope_setting_budget_baseline!K12</f>
        <v>0</v>
      </c>
      <c r="L13" s="85"/>
      <c r="M13" s="85"/>
    </row>
    <row r="14" spans="1:13" ht="21" hidden="1" customHeight="1" x14ac:dyDescent="0.3">
      <c r="A14" s="283"/>
      <c r="B14" s="52"/>
      <c r="C14" s="71"/>
      <c r="D14" s="72" t="s">
        <v>9</v>
      </c>
      <c r="E14" s="43"/>
      <c r="F14" s="126">
        <f>scope_setting_budget_baseline!F13</f>
        <v>0</v>
      </c>
      <c r="G14" s="126">
        <f>scope_setting_budget_baseline!G13</f>
        <v>0</v>
      </c>
      <c r="H14" s="126">
        <f>scope_setting_budget_baseline!H13</f>
        <v>0</v>
      </c>
      <c r="I14" s="126">
        <f>scope_setting_budget_baseline!I13</f>
        <v>0</v>
      </c>
      <c r="J14" s="126">
        <f>scope_setting_budget_baseline!J13</f>
        <v>0</v>
      </c>
      <c r="K14" s="126">
        <f>scope_setting_budget_baseline!K13</f>
        <v>0</v>
      </c>
      <c r="L14" s="85"/>
      <c r="M14" s="85"/>
    </row>
    <row r="15" spans="1:13" ht="21" hidden="1" customHeight="1" x14ac:dyDescent="0.3">
      <c r="A15" s="283"/>
      <c r="B15" s="52"/>
      <c r="C15" s="71"/>
      <c r="D15" s="72" t="s">
        <v>10</v>
      </c>
      <c r="E15" s="43"/>
      <c r="F15" s="126">
        <f>scope_setting_budget_baseline!F14</f>
        <v>0</v>
      </c>
      <c r="G15" s="126">
        <f>scope_setting_budget_baseline!G14</f>
        <v>0</v>
      </c>
      <c r="H15" s="126">
        <f>scope_setting_budget_baseline!H14</f>
        <v>0</v>
      </c>
      <c r="I15" s="126">
        <f>scope_setting_budget_baseline!I14</f>
        <v>0</v>
      </c>
      <c r="J15" s="126">
        <f>scope_setting_budget_baseline!J14</f>
        <v>0</v>
      </c>
      <c r="K15" s="126">
        <f>scope_setting_budget_baseline!K14</f>
        <v>0</v>
      </c>
      <c r="L15" s="85"/>
      <c r="M15" s="85"/>
    </row>
    <row r="16" spans="1:13" ht="21" hidden="1" customHeight="1" x14ac:dyDescent="0.3">
      <c r="A16" s="283"/>
      <c r="B16" s="52"/>
      <c r="C16" s="71"/>
      <c r="D16" s="72" t="s">
        <v>90</v>
      </c>
      <c r="E16" s="43"/>
      <c r="F16" s="126">
        <f>scope_setting_budget_baseline!F15</f>
        <v>0</v>
      </c>
      <c r="G16" s="126">
        <f>scope_setting_budget_baseline!G15</f>
        <v>0</v>
      </c>
      <c r="H16" s="126">
        <f>scope_setting_budget_baseline!H15</f>
        <v>0</v>
      </c>
      <c r="I16" s="126">
        <f>scope_setting_budget_baseline!I15</f>
        <v>0</v>
      </c>
      <c r="J16" s="126">
        <f>scope_setting_budget_baseline!J15</f>
        <v>0</v>
      </c>
      <c r="K16" s="126">
        <f>scope_setting_budget_baseline!K15</f>
        <v>0</v>
      </c>
      <c r="L16" s="85"/>
      <c r="M16" s="85"/>
    </row>
    <row r="17" spans="1:13" ht="21" hidden="1" customHeight="1" x14ac:dyDescent="0.3">
      <c r="A17" s="283"/>
      <c r="B17" s="52"/>
      <c r="C17" s="71"/>
      <c r="D17" s="72" t="s">
        <v>117</v>
      </c>
      <c r="E17" s="43"/>
      <c r="F17" s="126">
        <f>scope_setting_budget_baseline!F16</f>
        <v>0</v>
      </c>
      <c r="G17" s="126">
        <f>scope_setting_budget_baseline!G16</f>
        <v>0</v>
      </c>
      <c r="H17" s="126">
        <f>scope_setting_budget_baseline!H16</f>
        <v>0</v>
      </c>
      <c r="I17" s="126">
        <f>scope_setting_budget_baseline!I16</f>
        <v>0</v>
      </c>
      <c r="J17" s="126">
        <f>scope_setting_budget_baseline!J16</f>
        <v>0</v>
      </c>
      <c r="K17" s="126">
        <f>scope_setting_budget_baseline!K16</f>
        <v>0</v>
      </c>
      <c r="L17" s="85"/>
      <c r="M17" s="85"/>
    </row>
    <row r="18" spans="1:13" ht="21" hidden="1" customHeight="1" x14ac:dyDescent="0.3">
      <c r="A18" s="283"/>
      <c r="B18" s="52"/>
      <c r="C18" s="70" t="s">
        <v>11</v>
      </c>
      <c r="D18" s="70"/>
      <c r="E18" s="40"/>
      <c r="F18" s="126">
        <f>scope_setting_budget_baseline!F17</f>
        <v>0</v>
      </c>
      <c r="G18" s="126">
        <f>scope_setting_budget_baseline!G17</f>
        <v>0</v>
      </c>
      <c r="H18" s="126">
        <f>scope_setting_budget_baseline!H17</f>
        <v>0</v>
      </c>
      <c r="I18" s="126">
        <f>scope_setting_budget_baseline!I17</f>
        <v>0</v>
      </c>
      <c r="J18" s="126">
        <f>scope_setting_budget_baseline!J17</f>
        <v>0</v>
      </c>
      <c r="K18" s="126">
        <f>scope_setting_budget_baseline!K17</f>
        <v>0</v>
      </c>
      <c r="L18" s="85"/>
      <c r="M18" s="85"/>
    </row>
    <row r="19" spans="1:13" ht="21" hidden="1" customHeight="1" x14ac:dyDescent="0.3">
      <c r="A19" s="283"/>
      <c r="B19" s="52"/>
      <c r="C19" s="70"/>
      <c r="D19" s="73" t="s">
        <v>91</v>
      </c>
      <c r="E19" s="45"/>
      <c r="F19" s="126">
        <f>scope_setting_budget_baseline!F18</f>
        <v>0</v>
      </c>
      <c r="G19" s="126">
        <f>scope_setting_budget_baseline!G18</f>
        <v>0</v>
      </c>
      <c r="H19" s="126">
        <f>scope_setting_budget_baseline!H18</f>
        <v>0</v>
      </c>
      <c r="I19" s="126">
        <f>scope_setting_budget_baseline!I18</f>
        <v>0</v>
      </c>
      <c r="J19" s="126">
        <f>scope_setting_budget_baseline!J18</f>
        <v>0</v>
      </c>
      <c r="K19" s="126">
        <f>scope_setting_budget_baseline!K18</f>
        <v>2323</v>
      </c>
      <c r="L19" s="85"/>
      <c r="M19" s="85"/>
    </row>
    <row r="20" spans="1:13" ht="21" hidden="1" customHeight="1" x14ac:dyDescent="0.3">
      <c r="A20" s="283"/>
      <c r="B20" s="52"/>
      <c r="C20" s="70"/>
      <c r="D20" s="72" t="s">
        <v>137</v>
      </c>
      <c r="E20" s="43"/>
      <c r="F20" s="126">
        <f>scope_setting_budget_baseline!F19</f>
        <v>0</v>
      </c>
      <c r="G20" s="126">
        <f>scope_setting_budget_baseline!G19</f>
        <v>0</v>
      </c>
      <c r="H20" s="126">
        <f>scope_setting_budget_baseline!H19</f>
        <v>0</v>
      </c>
      <c r="I20" s="126">
        <f>scope_setting_budget_baseline!I19</f>
        <v>0</v>
      </c>
      <c r="J20" s="126">
        <f>scope_setting_budget_baseline!J19</f>
        <v>0</v>
      </c>
      <c r="K20" s="126">
        <f>scope_setting_budget_baseline!K19</f>
        <v>0</v>
      </c>
      <c r="L20" s="85"/>
      <c r="M20" s="85"/>
    </row>
    <row r="21" spans="1:13" ht="21" hidden="1" customHeight="1" x14ac:dyDescent="0.3">
      <c r="A21" s="283"/>
      <c r="B21" s="52"/>
      <c r="C21" s="70"/>
      <c r="D21" s="72" t="s">
        <v>12</v>
      </c>
      <c r="E21" s="43"/>
      <c r="F21" s="126">
        <f>scope_setting_budget_baseline!F20</f>
        <v>0</v>
      </c>
      <c r="G21" s="126">
        <f>scope_setting_budget_baseline!G20</f>
        <v>0</v>
      </c>
      <c r="H21" s="126">
        <f>scope_setting_budget_baseline!H20</f>
        <v>0</v>
      </c>
      <c r="I21" s="126">
        <f>scope_setting_budget_baseline!I20</f>
        <v>0</v>
      </c>
      <c r="J21" s="126">
        <f>scope_setting_budget_baseline!J20</f>
        <v>0</v>
      </c>
      <c r="K21" s="126">
        <f>scope_setting_budget_baseline!K20</f>
        <v>699.2</v>
      </c>
      <c r="L21" s="85"/>
      <c r="M21" s="85"/>
    </row>
    <row r="22" spans="1:13" ht="21" hidden="1" customHeight="1" x14ac:dyDescent="0.3">
      <c r="A22" s="283"/>
      <c r="B22" s="52"/>
      <c r="C22" s="74"/>
      <c r="D22" s="72" t="s">
        <v>92</v>
      </c>
      <c r="E22" s="43"/>
      <c r="F22" s="126">
        <f>scope_setting_budget_baseline!F21</f>
        <v>0</v>
      </c>
      <c r="G22" s="126">
        <f>scope_setting_budget_baseline!G21</f>
        <v>0</v>
      </c>
      <c r="H22" s="126">
        <f>scope_setting_budget_baseline!H21</f>
        <v>0</v>
      </c>
      <c r="I22" s="126">
        <f>scope_setting_budget_baseline!I21</f>
        <v>0</v>
      </c>
      <c r="J22" s="126">
        <f>scope_setting_budget_baseline!J21</f>
        <v>0</v>
      </c>
      <c r="K22" s="126">
        <f>scope_setting_budget_baseline!K21</f>
        <v>0</v>
      </c>
      <c r="L22" s="85"/>
      <c r="M22" s="85"/>
    </row>
    <row r="23" spans="1:13" ht="21" hidden="1" customHeight="1" x14ac:dyDescent="0.3">
      <c r="A23" s="283"/>
      <c r="B23" s="52" t="s">
        <v>13</v>
      </c>
      <c r="C23" s="74"/>
      <c r="D23" s="74"/>
      <c r="E23" s="42"/>
      <c r="F23" s="126">
        <f>scope_setting_budget_baseline!F22</f>
        <v>0</v>
      </c>
      <c r="G23" s="126">
        <f>scope_setting_budget_baseline!G22</f>
        <v>0</v>
      </c>
      <c r="H23" s="126">
        <f>scope_setting_budget_baseline!H22</f>
        <v>1160.45</v>
      </c>
      <c r="I23" s="126">
        <f>scope_setting_budget_baseline!I22</f>
        <v>0</v>
      </c>
      <c r="J23" s="126">
        <f>scope_setting_budget_baseline!J22</f>
        <v>0</v>
      </c>
      <c r="K23" s="126">
        <f>scope_setting_budget_baseline!K22</f>
        <v>1160.45</v>
      </c>
      <c r="L23" s="85"/>
      <c r="M23" s="85"/>
    </row>
    <row r="24" spans="1:13" ht="21" hidden="1" customHeight="1" x14ac:dyDescent="0.3">
      <c r="A24" s="283"/>
      <c r="B24" s="70"/>
      <c r="C24" s="70" t="s">
        <v>93</v>
      </c>
      <c r="D24" s="70"/>
      <c r="E24" s="40"/>
      <c r="F24" s="126">
        <f>scope_setting_budget_baseline!F23</f>
        <v>0</v>
      </c>
      <c r="G24" s="126">
        <f>scope_setting_budget_baseline!G23</f>
        <v>0</v>
      </c>
      <c r="H24" s="126">
        <f>scope_setting_budget_baseline!H23</f>
        <v>0</v>
      </c>
      <c r="I24" s="126">
        <f>scope_setting_budget_baseline!I23</f>
        <v>0</v>
      </c>
      <c r="J24" s="126">
        <f>scope_setting_budget_baseline!J23</f>
        <v>0</v>
      </c>
      <c r="K24" s="126">
        <f>scope_setting_budget_baseline!K23</f>
        <v>131</v>
      </c>
      <c r="L24" s="85"/>
      <c r="M24" s="85"/>
    </row>
    <row r="25" spans="1:13" ht="21" hidden="1" customHeight="1" x14ac:dyDescent="0.3">
      <c r="A25" s="283"/>
      <c r="B25" s="52"/>
      <c r="C25" s="70" t="s">
        <v>94</v>
      </c>
      <c r="D25" s="70"/>
      <c r="E25" s="40"/>
      <c r="F25" s="126">
        <f>scope_setting_budget_baseline!F24</f>
        <v>0</v>
      </c>
      <c r="G25" s="126">
        <f>scope_setting_budget_baseline!G24</f>
        <v>0</v>
      </c>
      <c r="H25" s="126">
        <f>scope_setting_budget_baseline!H24</f>
        <v>0</v>
      </c>
      <c r="I25" s="126">
        <f>scope_setting_budget_baseline!I24</f>
        <v>0</v>
      </c>
      <c r="J25" s="126">
        <f>scope_setting_budget_baseline!J24</f>
        <v>0</v>
      </c>
      <c r="K25" s="126">
        <f>scope_setting_budget_baseline!K24</f>
        <v>131</v>
      </c>
      <c r="L25" s="85"/>
      <c r="M25" s="85"/>
    </row>
    <row r="26" spans="1:13" ht="21" hidden="1" customHeight="1" x14ac:dyDescent="0.3">
      <c r="A26" s="283"/>
      <c r="B26" s="52"/>
      <c r="C26" s="70" t="s">
        <v>95</v>
      </c>
      <c r="D26" s="70"/>
      <c r="E26" s="40"/>
      <c r="F26" s="126">
        <f>scope_setting_budget_baseline!F25</f>
        <v>0</v>
      </c>
      <c r="G26" s="126">
        <f>scope_setting_budget_baseline!G25</f>
        <v>0</v>
      </c>
      <c r="H26" s="126">
        <f>scope_setting_budget_baseline!H25</f>
        <v>0</v>
      </c>
      <c r="I26" s="126">
        <f>scope_setting_budget_baseline!I25</f>
        <v>0</v>
      </c>
      <c r="J26" s="126">
        <f>scope_setting_budget_baseline!J25</f>
        <v>0</v>
      </c>
      <c r="K26" s="126">
        <f>scope_setting_budget_baseline!K25</f>
        <v>0</v>
      </c>
      <c r="L26" s="85"/>
      <c r="M26" s="85"/>
    </row>
    <row r="27" spans="1:13" ht="21" hidden="1" customHeight="1" x14ac:dyDescent="0.3">
      <c r="A27" s="283"/>
      <c r="B27" s="52"/>
      <c r="C27" s="70" t="s">
        <v>96</v>
      </c>
      <c r="D27" s="70"/>
      <c r="E27" s="40"/>
      <c r="F27" s="126">
        <f>scope_setting_budget_baseline!F26</f>
        <v>0</v>
      </c>
      <c r="G27" s="126">
        <f>scope_setting_budget_baseline!G26</f>
        <v>0</v>
      </c>
      <c r="H27" s="126">
        <f>scope_setting_budget_baseline!H26</f>
        <v>0</v>
      </c>
      <c r="I27" s="126">
        <f>scope_setting_budget_baseline!I26</f>
        <v>0</v>
      </c>
      <c r="J27" s="126">
        <f>scope_setting_budget_baseline!J26</f>
        <v>0</v>
      </c>
      <c r="K27" s="126">
        <f>scope_setting_budget_baseline!K26</f>
        <v>0</v>
      </c>
      <c r="L27" s="85"/>
      <c r="M27" s="85"/>
    </row>
    <row r="28" spans="1:13" ht="21" hidden="1" customHeight="1" x14ac:dyDescent="0.3">
      <c r="A28" s="283"/>
      <c r="B28" s="52"/>
      <c r="C28" s="70" t="s">
        <v>97</v>
      </c>
      <c r="D28" s="70"/>
      <c r="E28" s="40"/>
      <c r="F28" s="126">
        <f>scope_setting_budget_baseline!F27</f>
        <v>0</v>
      </c>
      <c r="G28" s="126">
        <f>scope_setting_budget_baseline!G27</f>
        <v>0</v>
      </c>
      <c r="H28" s="126">
        <f>scope_setting_budget_baseline!H27</f>
        <v>0</v>
      </c>
      <c r="I28" s="126">
        <f>scope_setting_budget_baseline!I27</f>
        <v>0</v>
      </c>
      <c r="J28" s="126">
        <f>scope_setting_budget_baseline!J27</f>
        <v>0</v>
      </c>
      <c r="K28" s="126">
        <f>scope_setting_budget_baseline!K27</f>
        <v>313</v>
      </c>
      <c r="L28" s="85"/>
      <c r="M28" s="85"/>
    </row>
    <row r="29" spans="1:13" ht="21" hidden="1" customHeight="1" x14ac:dyDescent="0.3">
      <c r="A29" s="283"/>
      <c r="B29" s="52"/>
      <c r="C29" s="70" t="s">
        <v>98</v>
      </c>
      <c r="D29" s="70"/>
      <c r="E29" s="40"/>
      <c r="F29" s="126">
        <f>scope_setting_budget_baseline!F28</f>
        <v>0</v>
      </c>
      <c r="G29" s="126">
        <f>scope_setting_budget_baseline!G28</f>
        <v>0</v>
      </c>
      <c r="H29" s="126">
        <f>scope_setting_budget_baseline!H28</f>
        <v>0</v>
      </c>
      <c r="I29" s="126">
        <f>scope_setting_budget_baseline!I28</f>
        <v>0</v>
      </c>
      <c r="J29" s="126">
        <f>scope_setting_budget_baseline!J28</f>
        <v>0</v>
      </c>
      <c r="K29" s="126">
        <f>scope_setting_budget_baseline!K28</f>
        <v>330</v>
      </c>
      <c r="L29" s="85"/>
      <c r="M29" s="85"/>
    </row>
    <row r="30" spans="1:13" ht="21" hidden="1" customHeight="1" x14ac:dyDescent="0.3">
      <c r="A30" s="283"/>
      <c r="B30" s="52"/>
      <c r="C30" s="70" t="s">
        <v>118</v>
      </c>
      <c r="D30" s="70"/>
      <c r="E30" s="40"/>
      <c r="F30" s="126">
        <f>scope_setting_budget_baseline!F29</f>
        <v>0</v>
      </c>
      <c r="G30" s="126">
        <f>scope_setting_budget_baseline!G29</f>
        <v>0</v>
      </c>
      <c r="H30" s="126">
        <f>scope_setting_budget_baseline!H29</f>
        <v>0</v>
      </c>
      <c r="I30" s="126">
        <f>scope_setting_budget_baseline!I29</f>
        <v>0</v>
      </c>
      <c r="J30" s="126">
        <f>scope_setting_budget_baseline!J29</f>
        <v>0</v>
      </c>
      <c r="K30" s="126">
        <f>scope_setting_budget_baseline!K29</f>
        <v>0</v>
      </c>
      <c r="L30" s="85"/>
      <c r="M30" s="85"/>
    </row>
    <row r="31" spans="1:13" ht="21" hidden="1" customHeight="1" x14ac:dyDescent="0.3">
      <c r="A31" s="283"/>
      <c r="B31" s="52"/>
      <c r="C31" s="70" t="s">
        <v>119</v>
      </c>
      <c r="D31" s="70"/>
      <c r="E31" s="40"/>
      <c r="F31" s="126">
        <f>scope_setting_budget_baseline!F30</f>
        <v>0</v>
      </c>
      <c r="G31" s="126">
        <f>scope_setting_budget_baseline!G30</f>
        <v>0</v>
      </c>
      <c r="H31" s="126">
        <f>scope_setting_budget_baseline!H30</f>
        <v>0</v>
      </c>
      <c r="I31" s="126">
        <f>scope_setting_budget_baseline!I30</f>
        <v>0</v>
      </c>
      <c r="J31" s="126">
        <f>scope_setting_budget_baseline!J30</f>
        <v>0</v>
      </c>
      <c r="K31" s="126">
        <f>scope_setting_budget_baseline!K30</f>
        <v>167.8</v>
      </c>
      <c r="L31" s="85"/>
      <c r="M31" s="85"/>
    </row>
    <row r="32" spans="1:13" ht="21" hidden="1" customHeight="1" x14ac:dyDescent="0.3">
      <c r="A32" s="283"/>
      <c r="B32" s="52"/>
      <c r="C32" s="70" t="s">
        <v>120</v>
      </c>
      <c r="D32" s="70"/>
      <c r="E32" s="40"/>
      <c r="F32" s="126">
        <f>scope_setting_budget_baseline!F31</f>
        <v>0</v>
      </c>
      <c r="G32" s="126">
        <f>scope_setting_budget_baseline!G31</f>
        <v>0</v>
      </c>
      <c r="H32" s="126">
        <f>scope_setting_budget_baseline!H31</f>
        <v>0</v>
      </c>
      <c r="I32" s="126">
        <f>scope_setting_budget_baseline!I31</f>
        <v>0</v>
      </c>
      <c r="J32" s="126">
        <f>scope_setting_budget_baseline!J31</f>
        <v>0</v>
      </c>
      <c r="K32" s="126">
        <f>scope_setting_budget_baseline!K31</f>
        <v>87.649999999999991</v>
      </c>
      <c r="L32" s="85"/>
      <c r="M32" s="85"/>
    </row>
    <row r="33" spans="1:13" ht="21" hidden="1" customHeight="1" x14ac:dyDescent="0.3">
      <c r="A33" s="283"/>
      <c r="B33" s="52" t="s">
        <v>14</v>
      </c>
      <c r="C33" s="70"/>
      <c r="D33" s="70"/>
      <c r="E33" s="40"/>
      <c r="F33" s="126">
        <f>scope_setting_budget_baseline!F32</f>
        <v>0</v>
      </c>
      <c r="G33" s="126">
        <f>scope_setting_budget_baseline!G32</f>
        <v>0</v>
      </c>
      <c r="H33" s="126">
        <f>scope_setting_budget_baseline!H32</f>
        <v>25</v>
      </c>
      <c r="I33" s="126">
        <f>scope_setting_budget_baseline!I32</f>
        <v>0</v>
      </c>
      <c r="J33" s="126">
        <f>scope_setting_budget_baseline!J32</f>
        <v>0</v>
      </c>
      <c r="K33" s="126">
        <f>scope_setting_budget_baseline!K32</f>
        <v>25</v>
      </c>
      <c r="L33" s="85"/>
      <c r="M33" s="85"/>
    </row>
    <row r="34" spans="1:13" ht="21" hidden="1" customHeight="1" x14ac:dyDescent="0.3">
      <c r="A34" s="283"/>
      <c r="B34" s="52"/>
      <c r="C34" s="70" t="s">
        <v>99</v>
      </c>
      <c r="D34" s="70"/>
      <c r="E34" s="40"/>
      <c r="F34" s="126">
        <f>scope_setting_budget_baseline!F33</f>
        <v>0</v>
      </c>
      <c r="G34" s="126">
        <f>scope_setting_budget_baseline!G33</f>
        <v>0</v>
      </c>
      <c r="H34" s="126">
        <f>scope_setting_budget_baseline!H33</f>
        <v>0</v>
      </c>
      <c r="I34" s="126">
        <f>scope_setting_budget_baseline!I33</f>
        <v>0</v>
      </c>
      <c r="J34" s="126">
        <f>scope_setting_budget_baseline!J33</f>
        <v>0</v>
      </c>
      <c r="K34" s="126">
        <f>scope_setting_budget_baseline!K33</f>
        <v>0</v>
      </c>
      <c r="L34" s="85"/>
      <c r="M34" s="85"/>
    </row>
    <row r="35" spans="1:13" ht="21" hidden="1" customHeight="1" x14ac:dyDescent="0.3">
      <c r="A35" s="283"/>
      <c r="B35" s="52"/>
      <c r="C35" s="70"/>
      <c r="D35" s="72" t="s">
        <v>262</v>
      </c>
      <c r="E35" s="43"/>
      <c r="F35" s="126">
        <f>scope_setting_budget_baseline!F34</f>
        <v>0</v>
      </c>
      <c r="G35" s="126">
        <f>scope_setting_budget_baseline!G34</f>
        <v>0</v>
      </c>
      <c r="H35" s="126">
        <f>scope_setting_budget_baseline!H34</f>
        <v>0</v>
      </c>
      <c r="I35" s="126">
        <f>scope_setting_budget_baseline!I34</f>
        <v>0</v>
      </c>
      <c r="J35" s="126">
        <f>scope_setting_budget_baseline!J34</f>
        <v>0</v>
      </c>
      <c r="K35" s="126">
        <f>scope_setting_budget_baseline!K34</f>
        <v>0</v>
      </c>
      <c r="L35" s="85"/>
      <c r="M35" s="85"/>
    </row>
    <row r="36" spans="1:13" ht="21" hidden="1" customHeight="1" x14ac:dyDescent="0.3">
      <c r="A36" s="283"/>
      <c r="B36" s="52"/>
      <c r="C36" s="70"/>
      <c r="D36" s="72" t="s">
        <v>263</v>
      </c>
      <c r="E36" s="43"/>
      <c r="F36" s="126">
        <f>scope_setting_budget_baseline!F35</f>
        <v>0</v>
      </c>
      <c r="G36" s="126">
        <f>scope_setting_budget_baseline!G35</f>
        <v>0</v>
      </c>
      <c r="H36" s="126">
        <f>scope_setting_budget_baseline!H35</f>
        <v>0</v>
      </c>
      <c r="I36" s="126">
        <f>scope_setting_budget_baseline!I35</f>
        <v>0</v>
      </c>
      <c r="J36" s="126">
        <f>scope_setting_budget_baseline!J35</f>
        <v>0</v>
      </c>
      <c r="K36" s="126">
        <f>scope_setting_budget_baseline!K35</f>
        <v>0</v>
      </c>
      <c r="L36" s="85"/>
      <c r="M36" s="85"/>
    </row>
    <row r="37" spans="1:13" ht="21" hidden="1" customHeight="1" x14ac:dyDescent="0.3">
      <c r="A37" s="283"/>
      <c r="B37" s="52"/>
      <c r="C37" s="70"/>
      <c r="D37" s="72" t="s">
        <v>261</v>
      </c>
      <c r="E37" s="43"/>
      <c r="F37" s="126">
        <f>scope_setting_budget_baseline!F36</f>
        <v>0</v>
      </c>
      <c r="G37" s="126">
        <f>scope_setting_budget_baseline!G36</f>
        <v>0</v>
      </c>
      <c r="H37" s="126">
        <f>scope_setting_budget_baseline!H36</f>
        <v>0</v>
      </c>
      <c r="I37" s="126">
        <f>scope_setting_budget_baseline!I36</f>
        <v>0</v>
      </c>
      <c r="J37" s="126">
        <f>scope_setting_budget_baseline!J36</f>
        <v>0</v>
      </c>
      <c r="K37" s="126">
        <f>scope_setting_budget_baseline!K36</f>
        <v>25</v>
      </c>
      <c r="L37" s="85"/>
      <c r="M37" s="85"/>
    </row>
    <row r="38" spans="1:13" ht="21" hidden="1" customHeight="1" x14ac:dyDescent="0.3">
      <c r="A38" s="283"/>
      <c r="B38" s="52"/>
      <c r="C38" s="70"/>
      <c r="D38" s="72" t="s">
        <v>100</v>
      </c>
      <c r="E38" s="43"/>
      <c r="F38" s="126">
        <f>scope_setting_budget_baseline!F37</f>
        <v>0</v>
      </c>
      <c r="G38" s="126">
        <f>scope_setting_budget_baseline!G37</f>
        <v>0</v>
      </c>
      <c r="H38" s="126">
        <f>scope_setting_budget_baseline!H37</f>
        <v>0</v>
      </c>
      <c r="I38" s="126">
        <f>scope_setting_budget_baseline!I37</f>
        <v>0</v>
      </c>
      <c r="J38" s="126">
        <f>scope_setting_budget_baseline!J37</f>
        <v>0</v>
      </c>
      <c r="K38" s="126">
        <f>scope_setting_budget_baseline!K37</f>
        <v>0</v>
      </c>
      <c r="L38" s="85"/>
      <c r="M38" s="85"/>
    </row>
    <row r="39" spans="1:13" ht="21" hidden="1" customHeight="1" x14ac:dyDescent="0.3">
      <c r="A39" s="283"/>
      <c r="B39" s="52"/>
      <c r="C39" s="70"/>
      <c r="D39" s="72" t="s">
        <v>101</v>
      </c>
      <c r="E39" s="43"/>
      <c r="F39" s="126">
        <f>scope_setting_budget_baseline!F38</f>
        <v>0</v>
      </c>
      <c r="G39" s="126">
        <f>scope_setting_budget_baseline!G38</f>
        <v>0</v>
      </c>
      <c r="H39" s="126">
        <f>scope_setting_budget_baseline!H38</f>
        <v>0</v>
      </c>
      <c r="I39" s="126">
        <f>scope_setting_budget_baseline!I38</f>
        <v>0</v>
      </c>
      <c r="J39" s="126">
        <f>scope_setting_budget_baseline!J38</f>
        <v>0</v>
      </c>
      <c r="K39" s="126">
        <f>scope_setting_budget_baseline!K38</f>
        <v>0</v>
      </c>
      <c r="L39" s="85"/>
      <c r="M39" s="85"/>
    </row>
    <row r="40" spans="1:13" ht="21" hidden="1" customHeight="1" x14ac:dyDescent="0.3">
      <c r="A40" s="283"/>
      <c r="B40" s="52"/>
      <c r="C40" s="70" t="s">
        <v>102</v>
      </c>
      <c r="D40" s="70"/>
      <c r="E40" s="40"/>
      <c r="F40" s="126">
        <f>scope_setting_budget_baseline!F39</f>
        <v>0</v>
      </c>
      <c r="G40" s="126">
        <f>scope_setting_budget_baseline!G39</f>
        <v>0</v>
      </c>
      <c r="H40" s="126">
        <f>scope_setting_budget_baseline!H39</f>
        <v>0</v>
      </c>
      <c r="I40" s="126">
        <f>scope_setting_budget_baseline!I39</f>
        <v>0</v>
      </c>
      <c r="J40" s="126">
        <f>scope_setting_budget_baseline!J39</f>
        <v>0</v>
      </c>
      <c r="K40" s="126">
        <f>scope_setting_budget_baseline!K39</f>
        <v>0</v>
      </c>
      <c r="L40" s="85"/>
      <c r="M40" s="85"/>
    </row>
    <row r="41" spans="1:13" ht="21" hidden="1" customHeight="1" x14ac:dyDescent="0.3">
      <c r="A41" s="283"/>
      <c r="B41" s="52"/>
      <c r="C41" s="70"/>
      <c r="D41" s="72" t="s">
        <v>103</v>
      </c>
      <c r="E41" s="43"/>
      <c r="F41" s="126">
        <f>scope_setting_budget_baseline!F40</f>
        <v>0</v>
      </c>
      <c r="G41" s="126">
        <f>scope_setting_budget_baseline!G40</f>
        <v>0</v>
      </c>
      <c r="H41" s="126">
        <f>scope_setting_budget_baseline!H40</f>
        <v>0</v>
      </c>
      <c r="I41" s="126">
        <f>scope_setting_budget_baseline!I40</f>
        <v>0</v>
      </c>
      <c r="J41" s="126">
        <f>scope_setting_budget_baseline!J40</f>
        <v>0</v>
      </c>
      <c r="K41" s="126">
        <f>scope_setting_budget_baseline!K40</f>
        <v>0</v>
      </c>
      <c r="L41" s="85"/>
      <c r="M41" s="85"/>
    </row>
    <row r="42" spans="1:13" ht="21" hidden="1" customHeight="1" x14ac:dyDescent="0.3">
      <c r="A42" s="283"/>
      <c r="B42" s="52" t="s">
        <v>15</v>
      </c>
      <c r="C42" s="70"/>
      <c r="D42" s="70"/>
      <c r="E42" s="40"/>
      <c r="F42" s="126">
        <f>scope_setting_budget_baseline!F41</f>
        <v>0</v>
      </c>
      <c r="G42" s="126">
        <f>scope_setting_budget_baseline!G41</f>
        <v>0</v>
      </c>
      <c r="H42" s="126">
        <f>scope_setting_budget_baseline!H41</f>
        <v>0</v>
      </c>
      <c r="I42" s="126">
        <f>scope_setting_budget_baseline!I41</f>
        <v>0</v>
      </c>
      <c r="J42" s="126">
        <f>scope_setting_budget_baseline!J41</f>
        <v>0</v>
      </c>
      <c r="K42" s="126">
        <f>scope_setting_budget_baseline!K41</f>
        <v>0</v>
      </c>
      <c r="L42" s="85"/>
      <c r="M42" s="85"/>
    </row>
    <row r="43" spans="1:13" ht="21" hidden="1" customHeight="1" x14ac:dyDescent="0.3">
      <c r="A43" s="283"/>
      <c r="B43" s="52"/>
      <c r="C43" s="70" t="s">
        <v>104</v>
      </c>
      <c r="D43" s="70"/>
      <c r="E43" s="40"/>
      <c r="F43" s="126">
        <f>scope_setting_budget_baseline!F42</f>
        <v>0</v>
      </c>
      <c r="G43" s="126">
        <f>scope_setting_budget_baseline!G42</f>
        <v>0</v>
      </c>
      <c r="H43" s="126">
        <f>scope_setting_budget_baseline!H42</f>
        <v>0</v>
      </c>
      <c r="I43" s="126">
        <f>scope_setting_budget_baseline!I42</f>
        <v>0</v>
      </c>
      <c r="J43" s="126">
        <f>scope_setting_budget_baseline!J42</f>
        <v>0</v>
      </c>
      <c r="K43" s="126">
        <f>scope_setting_budget_baseline!K42</f>
        <v>0</v>
      </c>
      <c r="L43" s="85"/>
      <c r="M43" s="85"/>
    </row>
    <row r="44" spans="1:13" ht="21" hidden="1" customHeight="1" x14ac:dyDescent="0.3">
      <c r="A44" s="283"/>
      <c r="B44" s="52"/>
      <c r="C44" s="70"/>
      <c r="D44" s="72" t="s">
        <v>105</v>
      </c>
      <c r="E44" s="43"/>
      <c r="F44" s="126">
        <f>scope_setting_budget_baseline!F43</f>
        <v>0</v>
      </c>
      <c r="G44" s="126">
        <f>scope_setting_budget_baseline!G43</f>
        <v>0</v>
      </c>
      <c r="H44" s="126">
        <f>scope_setting_budget_baseline!H43</f>
        <v>0</v>
      </c>
      <c r="I44" s="126">
        <f>scope_setting_budget_baseline!I43</f>
        <v>0</v>
      </c>
      <c r="J44" s="126">
        <f>scope_setting_budget_baseline!J43</f>
        <v>0</v>
      </c>
      <c r="K44" s="126">
        <f>scope_setting_budget_baseline!K43</f>
        <v>0</v>
      </c>
      <c r="L44" s="85"/>
      <c r="M44" s="85"/>
    </row>
    <row r="45" spans="1:13" ht="21" hidden="1" customHeight="1" x14ac:dyDescent="0.3">
      <c r="A45" s="283"/>
      <c r="B45" s="52"/>
      <c r="C45" s="70"/>
      <c r="D45" s="72" t="s">
        <v>106</v>
      </c>
      <c r="E45" s="43"/>
      <c r="F45" s="126">
        <f>scope_setting_budget_baseline!F44</f>
        <v>0</v>
      </c>
      <c r="G45" s="126">
        <f>scope_setting_budget_baseline!G44</f>
        <v>0</v>
      </c>
      <c r="H45" s="126">
        <f>scope_setting_budget_baseline!H44</f>
        <v>0</v>
      </c>
      <c r="I45" s="126">
        <f>scope_setting_budget_baseline!I44</f>
        <v>0</v>
      </c>
      <c r="J45" s="126">
        <f>scope_setting_budget_baseline!J44</f>
        <v>0</v>
      </c>
      <c r="K45" s="126">
        <f>scope_setting_budget_baseline!K44</f>
        <v>0</v>
      </c>
      <c r="L45" s="85"/>
      <c r="M45" s="85"/>
    </row>
    <row r="46" spans="1:13" ht="21" hidden="1" customHeight="1" x14ac:dyDescent="0.3">
      <c r="A46" s="283"/>
      <c r="B46" s="52"/>
      <c r="C46" s="70"/>
      <c r="D46" s="72" t="s">
        <v>107</v>
      </c>
      <c r="E46" s="43"/>
      <c r="F46" s="126">
        <f>scope_setting_budget_baseline!F45</f>
        <v>0</v>
      </c>
      <c r="G46" s="126">
        <f>scope_setting_budget_baseline!G45</f>
        <v>0</v>
      </c>
      <c r="H46" s="126">
        <f>scope_setting_budget_baseline!H45</f>
        <v>0</v>
      </c>
      <c r="I46" s="126">
        <f>scope_setting_budget_baseline!I45</f>
        <v>0</v>
      </c>
      <c r="J46" s="126">
        <f>scope_setting_budget_baseline!J45</f>
        <v>0</v>
      </c>
      <c r="K46" s="126">
        <f>scope_setting_budget_baseline!K45</f>
        <v>0</v>
      </c>
      <c r="L46" s="85"/>
      <c r="M46" s="85"/>
    </row>
    <row r="47" spans="1:13" ht="21" hidden="1" customHeight="1" x14ac:dyDescent="0.3">
      <c r="A47" s="283"/>
      <c r="B47" s="52"/>
      <c r="C47" s="70"/>
      <c r="D47" s="72" t="s">
        <v>108</v>
      </c>
      <c r="E47" s="43"/>
      <c r="F47" s="126">
        <f>scope_setting_budget_baseline!F46</f>
        <v>0</v>
      </c>
      <c r="G47" s="126">
        <f>scope_setting_budget_baseline!G46</f>
        <v>0</v>
      </c>
      <c r="H47" s="126">
        <f>scope_setting_budget_baseline!H46</f>
        <v>0</v>
      </c>
      <c r="I47" s="126">
        <f>scope_setting_budget_baseline!I46</f>
        <v>0</v>
      </c>
      <c r="J47" s="126">
        <f>scope_setting_budget_baseline!J46</f>
        <v>0</v>
      </c>
      <c r="K47" s="126">
        <f>scope_setting_budget_baseline!K46</f>
        <v>0</v>
      </c>
      <c r="L47" s="85"/>
      <c r="M47" s="85"/>
    </row>
    <row r="48" spans="1:13" ht="21" hidden="1" customHeight="1" x14ac:dyDescent="0.3">
      <c r="A48" s="283"/>
      <c r="B48" s="52"/>
      <c r="C48" s="70"/>
      <c r="D48" s="72" t="s">
        <v>122</v>
      </c>
      <c r="E48" s="43"/>
      <c r="F48" s="126">
        <f>scope_setting_budget_baseline!F47</f>
        <v>0</v>
      </c>
      <c r="G48" s="126">
        <f>scope_setting_budget_baseline!G47</f>
        <v>0</v>
      </c>
      <c r="H48" s="126">
        <f>scope_setting_budget_baseline!H47</f>
        <v>0</v>
      </c>
      <c r="I48" s="126">
        <f>scope_setting_budget_baseline!I47</f>
        <v>0</v>
      </c>
      <c r="J48" s="126">
        <f>scope_setting_budget_baseline!J47</f>
        <v>0</v>
      </c>
      <c r="K48" s="126">
        <f>scope_setting_budget_baseline!K47</f>
        <v>0</v>
      </c>
      <c r="L48" s="85"/>
      <c r="M48" s="85"/>
    </row>
    <row r="49" spans="1:13" ht="21" hidden="1" customHeight="1" x14ac:dyDescent="0.3">
      <c r="A49" s="283"/>
      <c r="B49" s="52" t="s">
        <v>16</v>
      </c>
      <c r="C49" s="70"/>
      <c r="D49" s="70"/>
      <c r="E49" s="40"/>
      <c r="F49" s="126">
        <f>scope_setting_budget_baseline!F48</f>
        <v>0</v>
      </c>
      <c r="G49" s="126">
        <f>scope_setting_budget_baseline!G48</f>
        <v>0</v>
      </c>
      <c r="H49" s="126">
        <f>scope_setting_budget_baseline!H48</f>
        <v>0</v>
      </c>
      <c r="I49" s="126">
        <f>scope_setting_budget_baseline!I48</f>
        <v>81</v>
      </c>
      <c r="J49" s="126">
        <f>scope_setting_budget_baseline!J48</f>
        <v>0</v>
      </c>
      <c r="K49" s="126">
        <f>scope_setting_budget_baseline!K48</f>
        <v>81</v>
      </c>
      <c r="L49" s="85"/>
      <c r="M49" s="85"/>
    </row>
    <row r="50" spans="1:13" ht="21" hidden="1" customHeight="1" x14ac:dyDescent="0.3">
      <c r="A50" s="283"/>
      <c r="B50" s="52"/>
      <c r="C50" s="70" t="s">
        <v>17</v>
      </c>
      <c r="D50" s="70"/>
      <c r="E50" s="40"/>
      <c r="F50" s="126">
        <f>scope_setting_budget_baseline!F49</f>
        <v>0</v>
      </c>
      <c r="G50" s="126">
        <f>scope_setting_budget_baseline!G49</f>
        <v>0</v>
      </c>
      <c r="H50" s="126">
        <f>scope_setting_budget_baseline!H49</f>
        <v>0</v>
      </c>
      <c r="I50" s="126">
        <f>scope_setting_budget_baseline!I49</f>
        <v>0</v>
      </c>
      <c r="J50" s="126">
        <f>scope_setting_budget_baseline!J49</f>
        <v>0</v>
      </c>
      <c r="K50" s="126">
        <f>scope_setting_budget_baseline!K49</f>
        <v>0</v>
      </c>
      <c r="L50" s="85"/>
      <c r="M50" s="85"/>
    </row>
    <row r="51" spans="1:13" ht="21" hidden="1" customHeight="1" x14ac:dyDescent="0.3">
      <c r="A51" s="283"/>
      <c r="B51" s="52"/>
      <c r="C51" s="70"/>
      <c r="D51" s="72" t="s">
        <v>264</v>
      </c>
      <c r="E51" s="43"/>
      <c r="F51" s="126">
        <f>scope_setting_budget_baseline!F50</f>
        <v>0</v>
      </c>
      <c r="G51" s="126">
        <f>scope_setting_budget_baseline!G50</f>
        <v>0</v>
      </c>
      <c r="H51" s="126">
        <f>scope_setting_budget_baseline!H50</f>
        <v>0</v>
      </c>
      <c r="I51" s="126">
        <f>scope_setting_budget_baseline!I50</f>
        <v>0</v>
      </c>
      <c r="J51" s="126">
        <f>scope_setting_budget_baseline!J50</f>
        <v>0</v>
      </c>
      <c r="K51" s="126">
        <f>scope_setting_budget_baseline!K50</f>
        <v>27</v>
      </c>
      <c r="L51" s="85"/>
      <c r="M51" s="85"/>
    </row>
    <row r="52" spans="1:13" ht="21" hidden="1" customHeight="1" x14ac:dyDescent="0.3">
      <c r="A52" s="283"/>
      <c r="B52" s="52"/>
      <c r="C52" s="70"/>
      <c r="D52" s="72" t="s">
        <v>265</v>
      </c>
      <c r="E52" s="43"/>
      <c r="F52" s="126">
        <f>scope_setting_budget_baseline!F51</f>
        <v>0</v>
      </c>
      <c r="G52" s="126">
        <f>scope_setting_budget_baseline!G51</f>
        <v>0</v>
      </c>
      <c r="H52" s="126">
        <f>scope_setting_budget_baseline!H51</f>
        <v>0</v>
      </c>
      <c r="I52" s="126">
        <f>scope_setting_budget_baseline!I51</f>
        <v>0</v>
      </c>
      <c r="J52" s="126">
        <f>scope_setting_budget_baseline!J51</f>
        <v>0</v>
      </c>
      <c r="K52" s="126">
        <f>scope_setting_budget_baseline!K51</f>
        <v>27</v>
      </c>
      <c r="L52" s="85"/>
      <c r="M52" s="85"/>
    </row>
    <row r="53" spans="1:13" ht="21" hidden="1" customHeight="1" x14ac:dyDescent="0.3">
      <c r="A53" s="283"/>
      <c r="B53" s="52"/>
      <c r="C53" s="70"/>
      <c r="D53" s="72" t="s">
        <v>266</v>
      </c>
      <c r="E53" s="43"/>
      <c r="F53" s="126">
        <f>scope_setting_budget_baseline!F52</f>
        <v>0</v>
      </c>
      <c r="G53" s="126">
        <f>scope_setting_budget_baseline!G52</f>
        <v>0</v>
      </c>
      <c r="H53" s="126">
        <f>scope_setting_budget_baseline!H52</f>
        <v>0</v>
      </c>
      <c r="I53" s="126">
        <f>scope_setting_budget_baseline!I52</f>
        <v>0</v>
      </c>
      <c r="J53" s="126">
        <f>scope_setting_budget_baseline!J52</f>
        <v>0</v>
      </c>
      <c r="K53" s="126">
        <f>scope_setting_budget_baseline!K52</f>
        <v>27</v>
      </c>
      <c r="L53" s="85"/>
      <c r="M53" s="85"/>
    </row>
    <row r="54" spans="1:13" ht="21" hidden="1" customHeight="1" x14ac:dyDescent="0.3">
      <c r="A54" s="283"/>
      <c r="B54" s="52"/>
      <c r="C54" s="70" t="s">
        <v>109</v>
      </c>
      <c r="D54" s="70"/>
      <c r="E54" s="40"/>
      <c r="F54" s="126">
        <f>scope_setting_budget_baseline!F53</f>
        <v>0</v>
      </c>
      <c r="G54" s="126">
        <f>scope_setting_budget_baseline!G53</f>
        <v>0</v>
      </c>
      <c r="H54" s="126">
        <f>scope_setting_budget_baseline!H53</f>
        <v>0</v>
      </c>
      <c r="I54" s="126">
        <f>scope_setting_budget_baseline!I53</f>
        <v>0</v>
      </c>
      <c r="J54" s="126">
        <f>scope_setting_budget_baseline!J53</f>
        <v>0</v>
      </c>
      <c r="K54" s="126">
        <f>scope_setting_budget_baseline!K53</f>
        <v>0</v>
      </c>
      <c r="L54" s="85"/>
      <c r="M54" s="85"/>
    </row>
    <row r="55" spans="1:13" ht="21" hidden="1" customHeight="1" x14ac:dyDescent="0.3">
      <c r="A55" s="283"/>
      <c r="B55" s="52" t="s">
        <v>18</v>
      </c>
      <c r="C55" s="70"/>
      <c r="D55" s="70"/>
      <c r="E55" s="40"/>
      <c r="F55" s="126">
        <f>scope_setting_budget_baseline!F54</f>
        <v>0</v>
      </c>
      <c r="G55" s="126">
        <f>scope_setting_budget_baseline!G54</f>
        <v>0</v>
      </c>
      <c r="H55" s="126">
        <f>scope_setting_budget_baseline!H54</f>
        <v>286</v>
      </c>
      <c r="I55" s="126">
        <f>scope_setting_budget_baseline!I54</f>
        <v>0</v>
      </c>
      <c r="J55" s="126">
        <f>scope_setting_budget_baseline!J54</f>
        <v>0</v>
      </c>
      <c r="K55" s="126">
        <f>scope_setting_budget_baseline!K54</f>
        <v>286</v>
      </c>
      <c r="L55" s="85"/>
      <c r="M55" s="85"/>
    </row>
    <row r="56" spans="1:13" ht="21" hidden="1" customHeight="1" x14ac:dyDescent="0.3">
      <c r="A56" s="283"/>
      <c r="B56" s="52"/>
      <c r="C56" s="70" t="s">
        <v>116</v>
      </c>
      <c r="D56" s="70"/>
      <c r="E56" s="40"/>
      <c r="F56" s="126">
        <f>scope_setting_budget_baseline!F55</f>
        <v>0</v>
      </c>
      <c r="G56" s="126">
        <f>scope_setting_budget_baseline!G55</f>
        <v>0</v>
      </c>
      <c r="H56" s="126">
        <f>scope_setting_budget_baseline!H55</f>
        <v>0</v>
      </c>
      <c r="I56" s="126">
        <f>scope_setting_budget_baseline!I55</f>
        <v>0</v>
      </c>
      <c r="J56" s="126">
        <f>scope_setting_budget_baseline!J55</f>
        <v>0</v>
      </c>
      <c r="K56" s="126">
        <f>scope_setting_budget_baseline!K55</f>
        <v>0</v>
      </c>
      <c r="L56" s="85"/>
      <c r="M56" s="85"/>
    </row>
    <row r="57" spans="1:13" ht="21" hidden="1" customHeight="1" x14ac:dyDescent="0.3">
      <c r="A57" s="283"/>
      <c r="B57" s="52"/>
      <c r="C57" s="70" t="s">
        <v>19</v>
      </c>
      <c r="D57" s="70"/>
      <c r="E57" s="40"/>
      <c r="F57" s="126">
        <f>scope_setting_budget_baseline!F56</f>
        <v>0</v>
      </c>
      <c r="G57" s="126">
        <f>scope_setting_budget_baseline!G56</f>
        <v>0</v>
      </c>
      <c r="H57" s="126">
        <f>scope_setting_budget_baseline!H56</f>
        <v>0</v>
      </c>
      <c r="I57" s="126">
        <f>scope_setting_budget_baseline!I56</f>
        <v>0</v>
      </c>
      <c r="J57" s="126">
        <f>scope_setting_budget_baseline!J56</f>
        <v>0</v>
      </c>
      <c r="K57" s="126">
        <f>scope_setting_budget_baseline!K56</f>
        <v>168</v>
      </c>
      <c r="L57" s="85"/>
      <c r="M57" s="85"/>
    </row>
    <row r="58" spans="1:13" ht="21" hidden="1" customHeight="1" x14ac:dyDescent="0.3">
      <c r="A58" s="283"/>
      <c r="B58" s="52"/>
      <c r="C58" s="70" t="s">
        <v>332</v>
      </c>
      <c r="D58" s="70"/>
      <c r="E58" s="40"/>
      <c r="F58" s="126">
        <f>scope_setting_budget_baseline!F57</f>
        <v>0</v>
      </c>
      <c r="G58" s="126">
        <f>scope_setting_budget_baseline!G57</f>
        <v>0</v>
      </c>
      <c r="H58" s="126">
        <f>scope_setting_budget_baseline!H57</f>
        <v>0</v>
      </c>
      <c r="I58" s="126">
        <f>scope_setting_budget_baseline!I57</f>
        <v>0</v>
      </c>
      <c r="J58" s="126">
        <f>scope_setting_budget_baseline!J57</f>
        <v>0</v>
      </c>
      <c r="K58" s="126">
        <f>scope_setting_budget_baseline!K57</f>
        <v>18</v>
      </c>
      <c r="L58" s="85"/>
      <c r="M58" s="85"/>
    </row>
    <row r="59" spans="1:13" ht="21" hidden="1" customHeight="1" x14ac:dyDescent="0.3">
      <c r="A59" s="283"/>
      <c r="B59" s="52"/>
      <c r="C59" s="70" t="s">
        <v>20</v>
      </c>
      <c r="D59" s="70"/>
      <c r="E59" s="40"/>
      <c r="F59" s="126">
        <f>scope_setting_budget_baseline!F58</f>
        <v>0</v>
      </c>
      <c r="G59" s="126">
        <f>scope_setting_budget_baseline!G58</f>
        <v>0</v>
      </c>
      <c r="H59" s="126">
        <f>scope_setting_budget_baseline!H58</f>
        <v>0</v>
      </c>
      <c r="I59" s="126">
        <f>scope_setting_budget_baseline!I58</f>
        <v>0</v>
      </c>
      <c r="J59" s="126">
        <f>scope_setting_budget_baseline!J58</f>
        <v>0</v>
      </c>
      <c r="K59" s="126">
        <f>scope_setting_budget_baseline!K58</f>
        <v>100</v>
      </c>
      <c r="L59" s="85"/>
      <c r="M59" s="85"/>
    </row>
    <row r="60" spans="1:13" ht="21" hidden="1" customHeight="1" x14ac:dyDescent="0.3">
      <c r="A60" s="283"/>
      <c r="B60" s="52" t="s">
        <v>21</v>
      </c>
      <c r="C60" s="70"/>
      <c r="D60" s="70"/>
      <c r="E60" s="40"/>
      <c r="F60" s="126">
        <f>scope_setting_budget_baseline!F59</f>
        <v>0</v>
      </c>
      <c r="G60" s="126">
        <f>scope_setting_budget_baseline!G59</f>
        <v>0</v>
      </c>
      <c r="H60" s="126">
        <f>scope_setting_budget_baseline!H59</f>
        <v>0</v>
      </c>
      <c r="I60" s="126">
        <f>scope_setting_budget_baseline!I59</f>
        <v>0</v>
      </c>
      <c r="J60" s="126">
        <f>scope_setting_budget_baseline!J59</f>
        <v>0</v>
      </c>
      <c r="K60" s="126">
        <f>scope_setting_budget_baseline!K59</f>
        <v>0</v>
      </c>
      <c r="L60" s="85"/>
      <c r="M60" s="85"/>
    </row>
    <row r="61" spans="1:13" ht="21" hidden="1" customHeight="1" x14ac:dyDescent="0.3">
      <c r="A61" s="283"/>
      <c r="B61" s="52"/>
      <c r="C61" s="70" t="s">
        <v>126</v>
      </c>
      <c r="D61" s="70"/>
      <c r="E61" s="40"/>
      <c r="F61" s="126">
        <f>scope_setting_budget_baseline!F60</f>
        <v>0</v>
      </c>
      <c r="G61" s="126">
        <f>scope_setting_budget_baseline!G60</f>
        <v>0</v>
      </c>
      <c r="H61" s="126">
        <f>scope_setting_budget_baseline!H60</f>
        <v>0</v>
      </c>
      <c r="I61" s="126">
        <f>scope_setting_budget_baseline!I60</f>
        <v>0</v>
      </c>
      <c r="J61" s="126">
        <f>scope_setting_budget_baseline!J60</f>
        <v>0</v>
      </c>
      <c r="K61" s="126">
        <f>scope_setting_budget_baseline!K60</f>
        <v>0</v>
      </c>
      <c r="L61" s="85"/>
      <c r="M61" s="85"/>
    </row>
    <row r="62" spans="1:13" ht="21" hidden="1" customHeight="1" x14ac:dyDescent="0.3">
      <c r="A62" s="283"/>
      <c r="B62" s="52"/>
      <c r="C62" s="70" t="s">
        <v>22</v>
      </c>
      <c r="D62" s="70"/>
      <c r="E62" s="40"/>
      <c r="F62" s="126">
        <f>scope_setting_budget_baseline!F61</f>
        <v>0</v>
      </c>
      <c r="G62" s="126">
        <f>scope_setting_budget_baseline!G61</f>
        <v>0</v>
      </c>
      <c r="H62" s="126">
        <f>scope_setting_budget_baseline!H61</f>
        <v>0</v>
      </c>
      <c r="I62" s="126">
        <f>scope_setting_budget_baseline!I61</f>
        <v>0</v>
      </c>
      <c r="J62" s="126">
        <f>scope_setting_budget_baseline!J61</f>
        <v>0</v>
      </c>
      <c r="K62" s="126">
        <f>scope_setting_budget_baseline!K61</f>
        <v>0</v>
      </c>
      <c r="L62" s="85"/>
      <c r="M62" s="85"/>
    </row>
    <row r="63" spans="1:13" ht="21" hidden="1" customHeight="1" x14ac:dyDescent="0.3">
      <c r="A63" s="283"/>
      <c r="B63" s="52"/>
      <c r="C63" s="70" t="s">
        <v>23</v>
      </c>
      <c r="D63" s="70"/>
      <c r="E63" s="40"/>
      <c r="F63" s="126">
        <f>scope_setting_budget_baseline!F62</f>
        <v>0</v>
      </c>
      <c r="G63" s="126">
        <f>scope_setting_budget_baseline!G62</f>
        <v>0</v>
      </c>
      <c r="H63" s="126">
        <f>scope_setting_budget_baseline!H62</f>
        <v>0</v>
      </c>
      <c r="I63" s="126">
        <f>scope_setting_budget_baseline!I62</f>
        <v>0</v>
      </c>
      <c r="J63" s="126">
        <f>scope_setting_budget_baseline!J62</f>
        <v>0</v>
      </c>
      <c r="K63" s="126">
        <f>scope_setting_budget_baseline!K62</f>
        <v>0</v>
      </c>
      <c r="L63" s="85"/>
      <c r="M63" s="85"/>
    </row>
    <row r="64" spans="1:13" ht="21" hidden="1" customHeight="1" x14ac:dyDescent="0.3">
      <c r="A64" s="283"/>
      <c r="B64" s="52"/>
      <c r="C64" s="70" t="s">
        <v>110</v>
      </c>
      <c r="D64" s="70"/>
      <c r="E64" s="40"/>
      <c r="F64" s="126">
        <f>scope_setting_budget_baseline!F63</f>
        <v>0</v>
      </c>
      <c r="G64" s="126">
        <f>scope_setting_budget_baseline!G63</f>
        <v>0</v>
      </c>
      <c r="H64" s="126">
        <f>scope_setting_budget_baseline!H63</f>
        <v>0</v>
      </c>
      <c r="I64" s="126">
        <f>scope_setting_budget_baseline!I63</f>
        <v>0</v>
      </c>
      <c r="J64" s="126">
        <f>scope_setting_budget_baseline!J63</f>
        <v>0</v>
      </c>
      <c r="K64" s="126">
        <f>scope_setting_budget_baseline!K63</f>
        <v>0</v>
      </c>
      <c r="L64" s="85"/>
      <c r="M64" s="85"/>
    </row>
    <row r="65" spans="1:13" ht="21" hidden="1" customHeight="1" x14ac:dyDescent="0.3">
      <c r="A65" s="283"/>
      <c r="B65" s="52" t="s">
        <v>24</v>
      </c>
      <c r="C65" s="70"/>
      <c r="D65" s="70"/>
      <c r="E65" s="40"/>
      <c r="F65" s="126">
        <f>scope_setting_budget_baseline!F64</f>
        <v>0</v>
      </c>
      <c r="G65" s="126">
        <f>scope_setting_budget_baseline!G64</f>
        <v>0</v>
      </c>
      <c r="H65" s="126">
        <f>scope_setting_budget_baseline!H64</f>
        <v>1685.6530749999995</v>
      </c>
      <c r="I65" s="126">
        <f>scope_setting_budget_baseline!I64</f>
        <v>0</v>
      </c>
      <c r="J65" s="126">
        <f>scope_setting_budget_baseline!J64</f>
        <v>0</v>
      </c>
      <c r="K65" s="126">
        <f>scope_setting_budget_baseline!K64</f>
        <v>1685.6530749999995</v>
      </c>
      <c r="L65" s="85"/>
      <c r="M65" s="85"/>
    </row>
    <row r="66" spans="1:13" ht="21" hidden="1" customHeight="1" x14ac:dyDescent="0.3">
      <c r="A66" s="283"/>
      <c r="B66" s="52"/>
      <c r="C66" s="70" t="s">
        <v>25</v>
      </c>
      <c r="D66" s="70"/>
      <c r="E66" s="40"/>
      <c r="F66" s="126">
        <f>scope_setting_budget_baseline!F65</f>
        <v>0</v>
      </c>
      <c r="G66" s="126">
        <f>scope_setting_budget_baseline!G65</f>
        <v>0</v>
      </c>
      <c r="H66" s="126">
        <f>scope_setting_budget_baseline!H65</f>
        <v>0</v>
      </c>
      <c r="I66" s="126">
        <f>scope_setting_budget_baseline!I65</f>
        <v>0</v>
      </c>
      <c r="J66" s="126">
        <f>scope_setting_budget_baseline!J65</f>
        <v>0</v>
      </c>
      <c r="K66" s="126">
        <f>scope_setting_budget_baseline!K65</f>
        <v>74.392800000000008</v>
      </c>
      <c r="L66" s="85"/>
      <c r="M66" s="85"/>
    </row>
    <row r="67" spans="1:13" ht="21" hidden="1" customHeight="1" x14ac:dyDescent="0.3">
      <c r="A67" s="283"/>
      <c r="B67" s="52"/>
      <c r="C67" s="70" t="s">
        <v>26</v>
      </c>
      <c r="D67" s="70"/>
      <c r="E67" s="40"/>
      <c r="F67" s="126">
        <f>scope_setting_budget_baseline!F66</f>
        <v>0</v>
      </c>
      <c r="G67" s="126">
        <f>scope_setting_budget_baseline!G66</f>
        <v>0</v>
      </c>
      <c r="H67" s="126">
        <f>scope_setting_budget_baseline!H66</f>
        <v>0</v>
      </c>
      <c r="I67" s="126">
        <f>scope_setting_budget_baseline!I66</f>
        <v>0</v>
      </c>
      <c r="J67" s="126">
        <f>scope_setting_budget_baseline!J66</f>
        <v>0</v>
      </c>
      <c r="K67" s="126">
        <f>scope_setting_budget_baseline!K66</f>
        <v>1519.8602749999993</v>
      </c>
      <c r="L67" s="85"/>
      <c r="M67" s="85"/>
    </row>
    <row r="68" spans="1:13" ht="21" hidden="1" customHeight="1" x14ac:dyDescent="0.3">
      <c r="A68" s="283"/>
      <c r="B68" s="52"/>
      <c r="C68" s="70" t="s">
        <v>260</v>
      </c>
      <c r="D68" s="70"/>
      <c r="E68" s="40"/>
      <c r="F68" s="126">
        <f>scope_setting_budget_baseline!F67</f>
        <v>0</v>
      </c>
      <c r="G68" s="126">
        <f>scope_setting_budget_baseline!G67</f>
        <v>0</v>
      </c>
      <c r="H68" s="126">
        <f>scope_setting_budget_baseline!H67</f>
        <v>0</v>
      </c>
      <c r="I68" s="126">
        <f>scope_setting_budget_baseline!I67</f>
        <v>0</v>
      </c>
      <c r="J68" s="126">
        <f>scope_setting_budget_baseline!J67</f>
        <v>0</v>
      </c>
      <c r="K68" s="126">
        <f>scope_setting_budget_baseline!K67</f>
        <v>11</v>
      </c>
      <c r="L68" s="85"/>
      <c r="M68" s="85"/>
    </row>
    <row r="69" spans="1:13" ht="21" hidden="1" customHeight="1" x14ac:dyDescent="0.3">
      <c r="A69" s="283"/>
      <c r="B69" s="52"/>
      <c r="C69" s="70" t="s">
        <v>259</v>
      </c>
      <c r="D69" s="75"/>
      <c r="E69" s="44"/>
      <c r="F69" s="126">
        <f>scope_setting_budget_baseline!F68</f>
        <v>0</v>
      </c>
      <c r="G69" s="126">
        <f>scope_setting_budget_baseline!G68</f>
        <v>0</v>
      </c>
      <c r="H69" s="126">
        <f>scope_setting_budget_baseline!H68</f>
        <v>0</v>
      </c>
      <c r="I69" s="126">
        <f>scope_setting_budget_baseline!I68</f>
        <v>0</v>
      </c>
      <c r="J69" s="126">
        <f>scope_setting_budget_baseline!J68</f>
        <v>0</v>
      </c>
      <c r="K69" s="126">
        <f>scope_setting_budget_baseline!K68</f>
        <v>80.399999999999991</v>
      </c>
      <c r="L69" s="85"/>
      <c r="M69" s="85"/>
    </row>
    <row r="70" spans="1:13" ht="21" customHeight="1" x14ac:dyDescent="0.3">
      <c r="A70" s="283"/>
      <c r="B70" s="52"/>
      <c r="C70" s="70"/>
      <c r="D70" s="75"/>
      <c r="E70" s="44" t="s">
        <v>393</v>
      </c>
      <c r="F70" s="127">
        <f>scope_setting_budget_competitiv!F2</f>
        <v>0</v>
      </c>
      <c r="G70" s="127">
        <f>scope_setting_budget_competitiv!G2</f>
        <v>0</v>
      </c>
      <c r="H70" s="127">
        <f>scope_setting_budget_competitiv!H2</f>
        <v>7280.4451949999993</v>
      </c>
      <c r="I70" s="127">
        <f>scope_setting_budget_competitiv!I2</f>
        <v>81</v>
      </c>
      <c r="J70" s="127">
        <f>scope_setting_budget_competitiv!J2</f>
        <v>0</v>
      </c>
      <c r="K70" s="128"/>
      <c r="L70" s="83">
        <f>scope_setting_budget_competitiv!K2</f>
        <v>7361.4451949999993</v>
      </c>
      <c r="M70" s="85"/>
    </row>
    <row r="71" spans="1:13" ht="21" customHeight="1" x14ac:dyDescent="0.3">
      <c r="A71" s="284"/>
      <c r="B71" s="52"/>
      <c r="C71" s="70"/>
      <c r="D71" s="75"/>
      <c r="E71" s="44" t="s">
        <v>394</v>
      </c>
      <c r="F71" s="129">
        <f>scope_setting_budget_Full!F2</f>
        <v>0</v>
      </c>
      <c r="G71" s="129">
        <f>scope_setting_budget_Full!G2</f>
        <v>0</v>
      </c>
      <c r="H71" s="129">
        <f>scope_setting_budget_Full!H2</f>
        <v>7649.9951949999995</v>
      </c>
      <c r="I71" s="129">
        <f>scope_setting_budget_Full!I2</f>
        <v>81</v>
      </c>
      <c r="J71" s="129">
        <f>scope_setting_budget_Full!J2</f>
        <v>0</v>
      </c>
      <c r="K71" s="128"/>
      <c r="L71" s="86"/>
      <c r="M71" s="84">
        <f>scope_setting_budget_Full!K2</f>
        <v>7730.9951949999995</v>
      </c>
    </row>
    <row r="72" spans="1:13" ht="21" customHeight="1" x14ac:dyDescent="0.3">
      <c r="A72" s="287" t="s">
        <v>27</v>
      </c>
      <c r="B72" s="52"/>
      <c r="C72" s="70"/>
      <c r="D72" s="70"/>
      <c r="E72" s="40" t="s">
        <v>392</v>
      </c>
      <c r="F72" s="125">
        <f>scope_setting_budget_baseline!F69</f>
        <v>0</v>
      </c>
      <c r="G72" s="125">
        <f>scope_setting_budget_baseline!G69</f>
        <v>0</v>
      </c>
      <c r="H72" s="125">
        <f>scope_setting_budget_baseline!H69</f>
        <v>0</v>
      </c>
      <c r="I72" s="125">
        <f>scope_setting_budget_baseline!I69</f>
        <v>70</v>
      </c>
      <c r="J72" s="125">
        <f>scope_setting_budget_baseline!J69</f>
        <v>0</v>
      </c>
      <c r="K72" s="125">
        <f>scope_setting_budget_baseline!K69</f>
        <v>70</v>
      </c>
      <c r="L72" s="85"/>
      <c r="M72" s="85"/>
    </row>
    <row r="73" spans="1:13" ht="21" hidden="1" customHeight="1" x14ac:dyDescent="0.3">
      <c r="A73" s="288"/>
      <c r="B73" s="52" t="s">
        <v>28</v>
      </c>
      <c r="C73" s="70"/>
      <c r="D73" s="70"/>
      <c r="E73" s="40"/>
      <c r="F73" s="126">
        <f>scope_setting_budget_baseline!F70</f>
        <v>0</v>
      </c>
      <c r="G73" s="126">
        <f>scope_setting_budget_baseline!G70</f>
        <v>0</v>
      </c>
      <c r="H73" s="126">
        <f>scope_setting_budget_baseline!H70</f>
        <v>0</v>
      </c>
      <c r="I73" s="126">
        <f>scope_setting_budget_baseline!I70</f>
        <v>10</v>
      </c>
      <c r="J73" s="126">
        <f>scope_setting_budget_baseline!J70</f>
        <v>0</v>
      </c>
      <c r="K73" s="126">
        <f>scope_setting_budget_baseline!K70</f>
        <v>10</v>
      </c>
      <c r="L73" s="85"/>
      <c r="M73" s="85"/>
    </row>
    <row r="74" spans="1:13" ht="21" hidden="1" customHeight="1" x14ac:dyDescent="0.3">
      <c r="A74" s="288"/>
      <c r="B74" s="52" t="s">
        <v>29</v>
      </c>
      <c r="C74" s="70"/>
      <c r="D74" s="70"/>
      <c r="E74" s="40"/>
      <c r="F74" s="126">
        <f>scope_setting_budget_baseline!F71</f>
        <v>0</v>
      </c>
      <c r="G74" s="126">
        <f>scope_setting_budget_baseline!G71</f>
        <v>0</v>
      </c>
      <c r="H74" s="126">
        <f>scope_setting_budget_baseline!H71</f>
        <v>0</v>
      </c>
      <c r="I74" s="126">
        <f>scope_setting_budget_baseline!I71</f>
        <v>0</v>
      </c>
      <c r="J74" s="126">
        <f>scope_setting_budget_baseline!J71</f>
        <v>0</v>
      </c>
      <c r="K74" s="126">
        <f>scope_setting_budget_baseline!K71</f>
        <v>0</v>
      </c>
      <c r="L74" s="85"/>
      <c r="M74" s="85"/>
    </row>
    <row r="75" spans="1:13" ht="21" hidden="1" customHeight="1" x14ac:dyDescent="0.3">
      <c r="A75" s="288"/>
      <c r="B75" s="52" t="s">
        <v>30</v>
      </c>
      <c r="C75" s="70"/>
      <c r="D75" s="70"/>
      <c r="E75" s="40"/>
      <c r="F75" s="126">
        <f>scope_setting_budget_baseline!F72</f>
        <v>0</v>
      </c>
      <c r="G75" s="126">
        <f>scope_setting_budget_baseline!G72</f>
        <v>0</v>
      </c>
      <c r="H75" s="126">
        <f>scope_setting_budget_baseline!H72</f>
        <v>0</v>
      </c>
      <c r="I75" s="126">
        <f>scope_setting_budget_baseline!I72</f>
        <v>60</v>
      </c>
      <c r="J75" s="126">
        <f>scope_setting_budget_baseline!J72</f>
        <v>0</v>
      </c>
      <c r="K75" s="126">
        <f>scope_setting_budget_baseline!K72</f>
        <v>60</v>
      </c>
      <c r="L75" s="85"/>
      <c r="M75" s="85"/>
    </row>
    <row r="76" spans="1:13" ht="21" hidden="1" customHeight="1" x14ac:dyDescent="0.3">
      <c r="A76" s="288"/>
      <c r="B76" s="52"/>
      <c r="C76" s="70" t="s">
        <v>143</v>
      </c>
      <c r="D76" s="75"/>
      <c r="E76" s="44"/>
      <c r="F76" s="126">
        <f>scope_setting_budget_baseline!F73</f>
        <v>0</v>
      </c>
      <c r="G76" s="126">
        <f>scope_setting_budget_baseline!G73</f>
        <v>0</v>
      </c>
      <c r="H76" s="126">
        <f>scope_setting_budget_baseline!H73</f>
        <v>0</v>
      </c>
      <c r="I76" s="126">
        <f>scope_setting_budget_baseline!I73</f>
        <v>0</v>
      </c>
      <c r="J76" s="126">
        <f>scope_setting_budget_baseline!J73</f>
        <v>0</v>
      </c>
      <c r="K76" s="126">
        <f>scope_setting_budget_baseline!K73</f>
        <v>0</v>
      </c>
      <c r="L76" s="85"/>
      <c r="M76" s="85"/>
    </row>
    <row r="77" spans="1:13" ht="21" hidden="1" customHeight="1" x14ac:dyDescent="0.3">
      <c r="A77" s="288"/>
      <c r="B77" s="52"/>
      <c r="C77" s="70" t="s">
        <v>130</v>
      </c>
      <c r="D77" s="75"/>
      <c r="E77" s="44"/>
      <c r="F77" s="126">
        <f>scope_setting_budget_baseline!F74</f>
        <v>0</v>
      </c>
      <c r="G77" s="126">
        <f>scope_setting_budget_baseline!G74</f>
        <v>0</v>
      </c>
      <c r="H77" s="126">
        <f>scope_setting_budget_baseline!H74</f>
        <v>0</v>
      </c>
      <c r="I77" s="126">
        <f>scope_setting_budget_baseline!I74</f>
        <v>0</v>
      </c>
      <c r="J77" s="126">
        <f>scope_setting_budget_baseline!J74</f>
        <v>0</v>
      </c>
      <c r="K77" s="126">
        <f>scope_setting_budget_baseline!K74</f>
        <v>0</v>
      </c>
      <c r="L77" s="85"/>
      <c r="M77" s="85"/>
    </row>
    <row r="78" spans="1:13" ht="21" hidden="1" customHeight="1" x14ac:dyDescent="0.3">
      <c r="A78" s="288"/>
      <c r="B78" s="52"/>
      <c r="C78" s="70" t="s">
        <v>142</v>
      </c>
      <c r="D78" s="75"/>
      <c r="E78" s="44"/>
      <c r="F78" s="126">
        <f>scope_setting_budget_baseline!F75</f>
        <v>0</v>
      </c>
      <c r="G78" s="126">
        <f>scope_setting_budget_baseline!G75</f>
        <v>0</v>
      </c>
      <c r="H78" s="126">
        <f>scope_setting_budget_baseline!H75</f>
        <v>0</v>
      </c>
      <c r="I78" s="126">
        <f>scope_setting_budget_baseline!I75</f>
        <v>0</v>
      </c>
      <c r="J78" s="126">
        <f>scope_setting_budget_baseline!J75</f>
        <v>0</v>
      </c>
      <c r="K78" s="126">
        <f>scope_setting_budget_baseline!K75</f>
        <v>0</v>
      </c>
      <c r="L78" s="85"/>
      <c r="M78" s="85"/>
    </row>
    <row r="79" spans="1:13" ht="21" hidden="1" customHeight="1" x14ac:dyDescent="0.3">
      <c r="A79" s="288"/>
      <c r="B79" s="52"/>
      <c r="C79" s="70" t="s">
        <v>144</v>
      </c>
      <c r="D79" s="75"/>
      <c r="E79" s="44"/>
      <c r="F79" s="126">
        <f>scope_setting_budget_baseline!F76</f>
        <v>0</v>
      </c>
      <c r="G79" s="126">
        <f>scope_setting_budget_baseline!G76</f>
        <v>0</v>
      </c>
      <c r="H79" s="126">
        <f>scope_setting_budget_baseline!H76</f>
        <v>0</v>
      </c>
      <c r="I79" s="126">
        <f>scope_setting_budget_baseline!I76</f>
        <v>0</v>
      </c>
      <c r="J79" s="126">
        <f>scope_setting_budget_baseline!J76</f>
        <v>0</v>
      </c>
      <c r="K79" s="126">
        <f>scope_setting_budget_baseline!K76</f>
        <v>0</v>
      </c>
      <c r="L79" s="85"/>
      <c r="M79" s="85"/>
    </row>
    <row r="80" spans="1:13" ht="21" hidden="1" customHeight="1" x14ac:dyDescent="0.3">
      <c r="A80" s="288"/>
      <c r="B80" s="52"/>
      <c r="C80" s="70" t="s">
        <v>145</v>
      </c>
      <c r="D80" s="75"/>
      <c r="E80" s="44"/>
      <c r="F80" s="126">
        <f>scope_setting_budget_baseline!F77</f>
        <v>0</v>
      </c>
      <c r="G80" s="126">
        <f>scope_setting_budget_baseline!G77</f>
        <v>0</v>
      </c>
      <c r="H80" s="126">
        <f>scope_setting_budget_baseline!H77</f>
        <v>0</v>
      </c>
      <c r="I80" s="126">
        <f>scope_setting_budget_baseline!I77</f>
        <v>0</v>
      </c>
      <c r="J80" s="126">
        <f>scope_setting_budget_baseline!J77</f>
        <v>0</v>
      </c>
      <c r="K80" s="126">
        <f>scope_setting_budget_baseline!K77</f>
        <v>0</v>
      </c>
      <c r="L80" s="85"/>
      <c r="M80" s="85"/>
    </row>
    <row r="81" spans="1:13" ht="21" hidden="1" customHeight="1" x14ac:dyDescent="0.3">
      <c r="A81" s="288"/>
      <c r="B81" s="52"/>
      <c r="C81" s="70" t="s">
        <v>146</v>
      </c>
      <c r="D81" s="75"/>
      <c r="E81" s="44"/>
      <c r="F81" s="126">
        <f>scope_setting_budget_baseline!F78</f>
        <v>0</v>
      </c>
      <c r="G81" s="126">
        <f>scope_setting_budget_baseline!G78</f>
        <v>0</v>
      </c>
      <c r="H81" s="126">
        <f>scope_setting_budget_baseline!H78</f>
        <v>0</v>
      </c>
      <c r="I81" s="126">
        <f>scope_setting_budget_baseline!I78</f>
        <v>0</v>
      </c>
      <c r="J81" s="126">
        <f>scope_setting_budget_baseline!J78</f>
        <v>0</v>
      </c>
      <c r="K81" s="126">
        <f>scope_setting_budget_baseline!K78</f>
        <v>0</v>
      </c>
      <c r="L81" s="85"/>
      <c r="M81" s="85"/>
    </row>
    <row r="82" spans="1:13" ht="21" hidden="1" customHeight="1" x14ac:dyDescent="0.3">
      <c r="A82" s="288"/>
      <c r="B82" s="52"/>
      <c r="C82" s="70" t="s">
        <v>128</v>
      </c>
      <c r="D82" s="75"/>
      <c r="E82" s="44"/>
      <c r="F82" s="126">
        <f>scope_setting_budget_baseline!F79</f>
        <v>0</v>
      </c>
      <c r="G82" s="126">
        <f>scope_setting_budget_baseline!G79</f>
        <v>0</v>
      </c>
      <c r="H82" s="126">
        <f>scope_setting_budget_baseline!H79</f>
        <v>0</v>
      </c>
      <c r="I82" s="126">
        <f>scope_setting_budget_baseline!I79</f>
        <v>0</v>
      </c>
      <c r="J82" s="126">
        <f>scope_setting_budget_baseline!J79</f>
        <v>0</v>
      </c>
      <c r="K82" s="126">
        <f>scope_setting_budget_baseline!K79</f>
        <v>0</v>
      </c>
      <c r="L82" s="85"/>
      <c r="M82" s="85"/>
    </row>
    <row r="83" spans="1:13" ht="21" hidden="1" customHeight="1" x14ac:dyDescent="0.3">
      <c r="A83" s="288"/>
      <c r="B83" s="52"/>
      <c r="C83" s="70" t="s">
        <v>129</v>
      </c>
      <c r="D83" s="75"/>
      <c r="E83" s="44"/>
      <c r="F83" s="126">
        <f>scope_setting_budget_baseline!F80</f>
        <v>0</v>
      </c>
      <c r="G83" s="126">
        <f>scope_setting_budget_baseline!G80</f>
        <v>0</v>
      </c>
      <c r="H83" s="126">
        <f>scope_setting_budget_baseline!H80</f>
        <v>0</v>
      </c>
      <c r="I83" s="126">
        <f>scope_setting_budget_baseline!I80</f>
        <v>0</v>
      </c>
      <c r="J83" s="126">
        <f>scope_setting_budget_baseline!J80</f>
        <v>0</v>
      </c>
      <c r="K83" s="126">
        <f>scope_setting_budget_baseline!K80</f>
        <v>0</v>
      </c>
      <c r="L83" s="85"/>
      <c r="M83" s="85"/>
    </row>
    <row r="84" spans="1:13" ht="21" hidden="1" customHeight="1" x14ac:dyDescent="0.3">
      <c r="A84" s="288"/>
      <c r="B84" s="52"/>
      <c r="C84" s="70" t="s">
        <v>147</v>
      </c>
      <c r="D84" s="75"/>
      <c r="E84" s="44"/>
      <c r="F84" s="126">
        <f>scope_setting_budget_baseline!F81</f>
        <v>0</v>
      </c>
      <c r="G84" s="126">
        <f>scope_setting_budget_baseline!G81</f>
        <v>0</v>
      </c>
      <c r="H84" s="126">
        <f>scope_setting_budget_baseline!H81</f>
        <v>0</v>
      </c>
      <c r="I84" s="126">
        <f>scope_setting_budget_baseline!I81</f>
        <v>0</v>
      </c>
      <c r="J84" s="126">
        <f>scope_setting_budget_baseline!J81</f>
        <v>0</v>
      </c>
      <c r="K84" s="126">
        <f>scope_setting_budget_baseline!K81</f>
        <v>0</v>
      </c>
      <c r="L84" s="85"/>
      <c r="M84" s="85"/>
    </row>
    <row r="85" spans="1:13" ht="21" hidden="1" customHeight="1" x14ac:dyDescent="0.3">
      <c r="A85" s="288"/>
      <c r="B85" s="52"/>
      <c r="C85" s="70" t="s">
        <v>149</v>
      </c>
      <c r="D85" s="75"/>
      <c r="E85" s="44"/>
      <c r="F85" s="126">
        <f>scope_setting_budget_baseline!F82</f>
        <v>0</v>
      </c>
      <c r="G85" s="126">
        <f>scope_setting_budget_baseline!G82</f>
        <v>0</v>
      </c>
      <c r="H85" s="126">
        <f>scope_setting_budget_baseline!H82</f>
        <v>0</v>
      </c>
      <c r="I85" s="126">
        <f>scope_setting_budget_baseline!I82</f>
        <v>0</v>
      </c>
      <c r="J85" s="126">
        <f>scope_setting_budget_baseline!J82</f>
        <v>0</v>
      </c>
      <c r="K85" s="126">
        <f>scope_setting_budget_baseline!K82</f>
        <v>0</v>
      </c>
      <c r="L85" s="85"/>
      <c r="M85" s="85"/>
    </row>
    <row r="86" spans="1:13" ht="21" hidden="1" customHeight="1" x14ac:dyDescent="0.3">
      <c r="A86" s="288"/>
      <c r="B86" s="52"/>
      <c r="C86" s="70" t="s">
        <v>148</v>
      </c>
      <c r="D86" s="75"/>
      <c r="E86" s="44"/>
      <c r="F86" s="126">
        <f>scope_setting_budget_baseline!F83</f>
        <v>0</v>
      </c>
      <c r="G86" s="126">
        <f>scope_setting_budget_baseline!G83</f>
        <v>0</v>
      </c>
      <c r="H86" s="126">
        <f>scope_setting_budget_baseline!H83</f>
        <v>0</v>
      </c>
      <c r="I86" s="126">
        <f>scope_setting_budget_baseline!I83</f>
        <v>0</v>
      </c>
      <c r="J86" s="126">
        <f>scope_setting_budget_baseline!J83</f>
        <v>0</v>
      </c>
      <c r="K86" s="126">
        <f>scope_setting_budget_baseline!K83</f>
        <v>60</v>
      </c>
      <c r="L86" s="85"/>
      <c r="M86" s="85"/>
    </row>
    <row r="87" spans="1:13" ht="21" hidden="1" customHeight="1" x14ac:dyDescent="0.3">
      <c r="A87" s="288"/>
      <c r="B87" s="52"/>
      <c r="C87" s="70" t="s">
        <v>150</v>
      </c>
      <c r="D87" s="75"/>
      <c r="E87" s="44"/>
      <c r="F87" s="126">
        <f>scope_setting_budget_baseline!F84</f>
        <v>0</v>
      </c>
      <c r="G87" s="126">
        <f>scope_setting_budget_baseline!G84</f>
        <v>0</v>
      </c>
      <c r="H87" s="126">
        <f>scope_setting_budget_baseline!H84</f>
        <v>0</v>
      </c>
      <c r="I87" s="126">
        <f>scope_setting_budget_baseline!I84</f>
        <v>0</v>
      </c>
      <c r="J87" s="126">
        <f>scope_setting_budget_baseline!J84</f>
        <v>0</v>
      </c>
      <c r="K87" s="126">
        <f>scope_setting_budget_baseline!K84</f>
        <v>0</v>
      </c>
      <c r="L87" s="85"/>
      <c r="M87" s="85"/>
    </row>
    <row r="88" spans="1:13" ht="21" customHeight="1" x14ac:dyDescent="0.3">
      <c r="A88" s="288"/>
      <c r="B88" s="52"/>
      <c r="C88" s="70"/>
      <c r="D88" s="75"/>
      <c r="E88" s="44" t="s">
        <v>393</v>
      </c>
      <c r="F88" s="127">
        <f>scope_setting_budget_competitiv!F69</f>
        <v>0</v>
      </c>
      <c r="G88" s="127">
        <f>scope_setting_budget_competitiv!G69</f>
        <v>0</v>
      </c>
      <c r="H88" s="127">
        <f>scope_setting_budget_competitiv!H69</f>
        <v>0</v>
      </c>
      <c r="I88" s="127">
        <f>scope_setting_budget_competitiv!I69</f>
        <v>288.89999999999998</v>
      </c>
      <c r="J88" s="127">
        <f>scope_setting_budget_competitiv!J69</f>
        <v>0</v>
      </c>
      <c r="K88" s="128"/>
      <c r="L88" s="83">
        <f>scope_setting_budget_competitiv!K69</f>
        <v>288.89999999999998</v>
      </c>
      <c r="M88" s="85"/>
    </row>
    <row r="89" spans="1:13" ht="21" customHeight="1" x14ac:dyDescent="0.3">
      <c r="A89" s="289"/>
      <c r="B89" s="52"/>
      <c r="C89" s="70"/>
      <c r="D89" s="75"/>
      <c r="E89" s="44" t="s">
        <v>394</v>
      </c>
      <c r="F89" s="129">
        <f>scope_setting_budget_Full!F69</f>
        <v>0</v>
      </c>
      <c r="G89" s="129">
        <f>scope_setting_budget_Full!G69</f>
        <v>0</v>
      </c>
      <c r="H89" s="129">
        <f>scope_setting_budget_Full!H69</f>
        <v>0</v>
      </c>
      <c r="I89" s="129">
        <f>scope_setting_budget_Full!I69</f>
        <v>1736.9</v>
      </c>
      <c r="J89" s="129">
        <f>scope_setting_budget_Full!J69</f>
        <v>0</v>
      </c>
      <c r="K89" s="128"/>
      <c r="L89" s="86"/>
      <c r="M89" s="84">
        <f>scope_setting_budget_Full!K69</f>
        <v>1736.9</v>
      </c>
    </row>
    <row r="90" spans="1:13" ht="21" customHeight="1" x14ac:dyDescent="0.3">
      <c r="A90" s="287" t="s">
        <v>31</v>
      </c>
      <c r="B90" s="52"/>
      <c r="C90" s="70"/>
      <c r="D90" s="70"/>
      <c r="E90" s="40" t="s">
        <v>392</v>
      </c>
      <c r="F90" s="125">
        <f>scope_setting_budget_baseline!F85</f>
        <v>0</v>
      </c>
      <c r="G90" s="125">
        <f>scope_setting_budget_baseline!G85</f>
        <v>0</v>
      </c>
      <c r="H90" s="125">
        <f>scope_setting_budget_baseline!H85</f>
        <v>2407.5</v>
      </c>
      <c r="I90" s="125">
        <f>scope_setting_budget_baseline!I85</f>
        <v>0</v>
      </c>
      <c r="J90" s="125">
        <f>scope_setting_budget_baseline!J85</f>
        <v>0</v>
      </c>
      <c r="K90" s="125">
        <f>scope_setting_budget_baseline!K85</f>
        <v>2407.5</v>
      </c>
      <c r="L90" s="86"/>
      <c r="M90" s="85"/>
    </row>
    <row r="91" spans="1:13" ht="21" hidden="1" customHeight="1" x14ac:dyDescent="0.3">
      <c r="A91" s="288"/>
      <c r="B91" s="52" t="s">
        <v>32</v>
      </c>
      <c r="C91" s="70"/>
      <c r="D91" s="70"/>
      <c r="E91" s="40"/>
      <c r="F91" s="126">
        <f>scope_setting_budget_baseline!F86</f>
        <v>0</v>
      </c>
      <c r="G91" s="126">
        <f>scope_setting_budget_baseline!G86</f>
        <v>0</v>
      </c>
      <c r="H91" s="126">
        <f>scope_setting_budget_baseline!H86</f>
        <v>2407.5</v>
      </c>
      <c r="I91" s="126">
        <f>scope_setting_budget_baseline!I86</f>
        <v>0</v>
      </c>
      <c r="J91" s="126">
        <f>scope_setting_budget_baseline!J86</f>
        <v>0</v>
      </c>
      <c r="K91" s="126">
        <f>scope_setting_budget_baseline!K86</f>
        <v>2407.5</v>
      </c>
      <c r="L91" s="85"/>
      <c r="M91" s="85"/>
    </row>
    <row r="92" spans="1:13" ht="21" hidden="1" customHeight="1" x14ac:dyDescent="0.3">
      <c r="A92" s="288"/>
      <c r="B92" s="52"/>
      <c r="C92" s="70" t="s">
        <v>33</v>
      </c>
      <c r="D92" s="70"/>
      <c r="E92" s="40"/>
      <c r="F92" s="126">
        <f>scope_setting_budget_baseline!F87</f>
        <v>0</v>
      </c>
      <c r="G92" s="126">
        <f>scope_setting_budget_baseline!G87</f>
        <v>0</v>
      </c>
      <c r="H92" s="126">
        <f>scope_setting_budget_baseline!H87</f>
        <v>0</v>
      </c>
      <c r="I92" s="126">
        <f>scope_setting_budget_baseline!I87</f>
        <v>0</v>
      </c>
      <c r="J92" s="126">
        <f>scope_setting_budget_baseline!J87</f>
        <v>0</v>
      </c>
      <c r="K92" s="126">
        <f>scope_setting_budget_baseline!K87</f>
        <v>1150</v>
      </c>
      <c r="L92" s="85"/>
      <c r="M92" s="85"/>
    </row>
    <row r="93" spans="1:13" ht="21" hidden="1" customHeight="1" x14ac:dyDescent="0.3">
      <c r="A93" s="288"/>
      <c r="B93" s="52"/>
      <c r="C93" s="70" t="s">
        <v>111</v>
      </c>
      <c r="D93" s="70"/>
      <c r="E93" s="40"/>
      <c r="F93" s="126">
        <f>scope_setting_budget_baseline!F88</f>
        <v>0</v>
      </c>
      <c r="G93" s="126">
        <f>scope_setting_budget_baseline!G88</f>
        <v>0</v>
      </c>
      <c r="H93" s="126">
        <f>scope_setting_budget_baseline!H88</f>
        <v>0</v>
      </c>
      <c r="I93" s="126">
        <f>scope_setting_budget_baseline!I88</f>
        <v>0</v>
      </c>
      <c r="J93" s="126">
        <f>scope_setting_budget_baseline!J88</f>
        <v>0</v>
      </c>
      <c r="K93" s="126">
        <f>scope_setting_budget_baseline!K88</f>
        <v>1160</v>
      </c>
      <c r="L93" s="85"/>
      <c r="M93" s="85"/>
    </row>
    <row r="94" spans="1:13" ht="21" hidden="1" customHeight="1" x14ac:dyDescent="0.3">
      <c r="A94" s="288"/>
      <c r="B94" s="52"/>
      <c r="C94" s="70" t="s">
        <v>34</v>
      </c>
      <c r="D94" s="70"/>
      <c r="E94" s="40"/>
      <c r="F94" s="126">
        <f>scope_setting_budget_baseline!F89</f>
        <v>0</v>
      </c>
      <c r="G94" s="126">
        <f>scope_setting_budget_baseline!G89</f>
        <v>0</v>
      </c>
      <c r="H94" s="126">
        <f>scope_setting_budget_baseline!H89</f>
        <v>0</v>
      </c>
      <c r="I94" s="126">
        <f>scope_setting_budget_baseline!I89</f>
        <v>0</v>
      </c>
      <c r="J94" s="126">
        <f>scope_setting_budget_baseline!J89</f>
        <v>0</v>
      </c>
      <c r="K94" s="126">
        <f>scope_setting_budget_baseline!K89</f>
        <v>97.5</v>
      </c>
      <c r="L94" s="85"/>
      <c r="M94" s="85"/>
    </row>
    <row r="95" spans="1:13" ht="21" hidden="1" customHeight="1" x14ac:dyDescent="0.3">
      <c r="A95" s="288"/>
      <c r="B95" s="70" t="s">
        <v>35</v>
      </c>
      <c r="C95" s="70"/>
      <c r="D95" s="70"/>
      <c r="E95" s="40"/>
      <c r="F95" s="126">
        <f>scope_setting_budget_baseline!F90</f>
        <v>0</v>
      </c>
      <c r="G95" s="126">
        <f>scope_setting_budget_baseline!G90</f>
        <v>0</v>
      </c>
      <c r="H95" s="126">
        <f>scope_setting_budget_baseline!H90</f>
        <v>0</v>
      </c>
      <c r="I95" s="126">
        <f>scope_setting_budget_baseline!I90</f>
        <v>0</v>
      </c>
      <c r="J95" s="126">
        <f>scope_setting_budget_baseline!J90</f>
        <v>0</v>
      </c>
      <c r="K95" s="126">
        <f>scope_setting_budget_baseline!K90</f>
        <v>0</v>
      </c>
      <c r="L95" s="85"/>
      <c r="M95" s="85"/>
    </row>
    <row r="96" spans="1:13" ht="21" hidden="1" customHeight="1" x14ac:dyDescent="0.3">
      <c r="A96" s="288"/>
      <c r="B96" s="52"/>
      <c r="C96" s="70" t="s">
        <v>112</v>
      </c>
      <c r="D96" s="70"/>
      <c r="E96" s="40"/>
      <c r="F96" s="126">
        <f>scope_setting_budget_baseline!F91</f>
        <v>0</v>
      </c>
      <c r="G96" s="126">
        <f>scope_setting_budget_baseline!G91</f>
        <v>0</v>
      </c>
      <c r="H96" s="126">
        <f>scope_setting_budget_baseline!H91</f>
        <v>0</v>
      </c>
      <c r="I96" s="126">
        <f>scope_setting_budget_baseline!I91</f>
        <v>0</v>
      </c>
      <c r="J96" s="126">
        <f>scope_setting_budget_baseline!J91</f>
        <v>0</v>
      </c>
      <c r="K96" s="126">
        <f>scope_setting_budget_baseline!K91</f>
        <v>0</v>
      </c>
      <c r="L96" s="85"/>
      <c r="M96" s="85"/>
    </row>
    <row r="97" spans="1:13" ht="21" hidden="1" customHeight="1" x14ac:dyDescent="0.3">
      <c r="A97" s="288"/>
      <c r="B97" s="52"/>
      <c r="C97" s="70"/>
      <c r="D97" s="72" t="s">
        <v>114</v>
      </c>
      <c r="E97" s="43"/>
      <c r="F97" s="126">
        <f>scope_setting_budget_baseline!F92</f>
        <v>0</v>
      </c>
      <c r="G97" s="126">
        <f>scope_setting_budget_baseline!G92</f>
        <v>0</v>
      </c>
      <c r="H97" s="126">
        <f>scope_setting_budget_baseline!H92</f>
        <v>0</v>
      </c>
      <c r="I97" s="126">
        <f>scope_setting_budget_baseline!I92</f>
        <v>0</v>
      </c>
      <c r="J97" s="126">
        <f>scope_setting_budget_baseline!J92</f>
        <v>0</v>
      </c>
      <c r="K97" s="126">
        <f>scope_setting_budget_baseline!K92</f>
        <v>0</v>
      </c>
      <c r="L97" s="85"/>
      <c r="M97" s="85"/>
    </row>
    <row r="98" spans="1:13" ht="21" hidden="1" customHeight="1" x14ac:dyDescent="0.3">
      <c r="A98" s="288"/>
      <c r="B98" s="52"/>
      <c r="C98" s="70" t="s">
        <v>113</v>
      </c>
      <c r="D98" s="70"/>
      <c r="E98" s="40"/>
      <c r="F98" s="126">
        <f>scope_setting_budget_baseline!F93</f>
        <v>0</v>
      </c>
      <c r="G98" s="126">
        <f>scope_setting_budget_baseline!G93</f>
        <v>0</v>
      </c>
      <c r="H98" s="126">
        <f>scope_setting_budget_baseline!H93</f>
        <v>0</v>
      </c>
      <c r="I98" s="126">
        <f>scope_setting_budget_baseline!I93</f>
        <v>0</v>
      </c>
      <c r="J98" s="126">
        <f>scope_setting_budget_baseline!J93</f>
        <v>0</v>
      </c>
      <c r="K98" s="126">
        <f>scope_setting_budget_baseline!K93</f>
        <v>0</v>
      </c>
      <c r="L98" s="85"/>
      <c r="M98" s="85"/>
    </row>
    <row r="99" spans="1:13" ht="21" hidden="1" customHeight="1" x14ac:dyDescent="0.3">
      <c r="A99" s="288"/>
      <c r="B99" s="52"/>
      <c r="C99" s="74"/>
      <c r="D99" s="72" t="s">
        <v>115</v>
      </c>
      <c r="E99" s="43"/>
      <c r="F99" s="126">
        <f>scope_setting_budget_baseline!F94</f>
        <v>0</v>
      </c>
      <c r="G99" s="126">
        <f>scope_setting_budget_baseline!G94</f>
        <v>0</v>
      </c>
      <c r="H99" s="126">
        <f>scope_setting_budget_baseline!H94</f>
        <v>0</v>
      </c>
      <c r="I99" s="126">
        <f>scope_setting_budget_baseline!I94</f>
        <v>0</v>
      </c>
      <c r="J99" s="126">
        <f>scope_setting_budget_baseline!J94</f>
        <v>0</v>
      </c>
      <c r="K99" s="126">
        <f>scope_setting_budget_baseline!K94</f>
        <v>0</v>
      </c>
      <c r="L99" s="85"/>
      <c r="M99" s="85"/>
    </row>
    <row r="100" spans="1:13" ht="21" hidden="1" customHeight="1" x14ac:dyDescent="0.3">
      <c r="A100" s="288"/>
      <c r="B100" s="70" t="s">
        <v>36</v>
      </c>
      <c r="C100" s="52"/>
      <c r="D100" s="130"/>
      <c r="E100" s="131"/>
      <c r="F100" s="126">
        <f>scope_setting_budget_baseline!F95</f>
        <v>0</v>
      </c>
      <c r="G100" s="126">
        <f>scope_setting_budget_baseline!G95</f>
        <v>0</v>
      </c>
      <c r="H100" s="126">
        <f>scope_setting_budget_baseline!H95</f>
        <v>0</v>
      </c>
      <c r="I100" s="126">
        <f>scope_setting_budget_baseline!I95</f>
        <v>0</v>
      </c>
      <c r="J100" s="126">
        <f>scope_setting_budget_baseline!J95</f>
        <v>0</v>
      </c>
      <c r="K100" s="126">
        <f>scope_setting_budget_baseline!K95</f>
        <v>0</v>
      </c>
      <c r="L100" s="85"/>
      <c r="M100" s="85"/>
    </row>
    <row r="101" spans="1:13" ht="21" hidden="1" customHeight="1" x14ac:dyDescent="0.3">
      <c r="A101" s="288"/>
      <c r="B101" s="70"/>
      <c r="C101" s="70" t="s">
        <v>267</v>
      </c>
      <c r="D101" s="70"/>
      <c r="E101" s="40"/>
      <c r="F101" s="126">
        <f>scope_setting_budget_baseline!F96</f>
        <v>0</v>
      </c>
      <c r="G101" s="126">
        <f>scope_setting_budget_baseline!G96</f>
        <v>0</v>
      </c>
      <c r="H101" s="126">
        <f>scope_setting_budget_baseline!H96</f>
        <v>0</v>
      </c>
      <c r="I101" s="126">
        <f>scope_setting_budget_baseline!I96</f>
        <v>0</v>
      </c>
      <c r="J101" s="126">
        <f>scope_setting_budget_baseline!J96</f>
        <v>0</v>
      </c>
      <c r="K101" s="126">
        <f>scope_setting_budget_baseline!K96</f>
        <v>0</v>
      </c>
      <c r="L101" s="85"/>
      <c r="M101" s="85"/>
    </row>
    <row r="102" spans="1:13" ht="21" hidden="1" customHeight="1" x14ac:dyDescent="0.3">
      <c r="A102" s="288"/>
      <c r="B102" s="70"/>
      <c r="C102" s="70" t="s">
        <v>269</v>
      </c>
      <c r="D102" s="70"/>
      <c r="E102" s="40"/>
      <c r="F102" s="126">
        <f>scope_setting_budget_baseline!F97</f>
        <v>0</v>
      </c>
      <c r="G102" s="126">
        <f>scope_setting_budget_baseline!G97</f>
        <v>0</v>
      </c>
      <c r="H102" s="126">
        <f>scope_setting_budget_baseline!H97</f>
        <v>0</v>
      </c>
      <c r="I102" s="126">
        <f>scope_setting_budget_baseline!I97</f>
        <v>0</v>
      </c>
      <c r="J102" s="126">
        <f>scope_setting_budget_baseline!J97</f>
        <v>0</v>
      </c>
      <c r="K102" s="126">
        <f>scope_setting_budget_baseline!K97</f>
        <v>0</v>
      </c>
      <c r="L102" s="85"/>
      <c r="M102" s="85"/>
    </row>
    <row r="103" spans="1:13" ht="21" hidden="1" customHeight="1" x14ac:dyDescent="0.3">
      <c r="A103" s="288"/>
      <c r="B103" s="70"/>
      <c r="C103" s="70" t="s">
        <v>268</v>
      </c>
      <c r="D103" s="70"/>
      <c r="E103" s="40"/>
      <c r="F103" s="126">
        <f>scope_setting_budget_baseline!F98</f>
        <v>0</v>
      </c>
      <c r="G103" s="126">
        <f>scope_setting_budget_baseline!G98</f>
        <v>0</v>
      </c>
      <c r="H103" s="126">
        <f>scope_setting_budget_baseline!H98</f>
        <v>0</v>
      </c>
      <c r="I103" s="126">
        <f>scope_setting_budget_baseline!I98</f>
        <v>0</v>
      </c>
      <c r="J103" s="126">
        <f>scope_setting_budget_baseline!J98</f>
        <v>0</v>
      </c>
      <c r="K103" s="126">
        <f>scope_setting_budget_baseline!K98</f>
        <v>0</v>
      </c>
      <c r="L103" s="85"/>
      <c r="M103" s="85"/>
    </row>
    <row r="104" spans="1:13" ht="21" hidden="1" customHeight="1" x14ac:dyDescent="0.3">
      <c r="A104" s="288"/>
      <c r="B104" s="70" t="s">
        <v>121</v>
      </c>
      <c r="C104" s="52"/>
      <c r="D104" s="70"/>
      <c r="E104" s="40"/>
      <c r="F104" s="126">
        <f>scope_setting_budget_baseline!F99</f>
        <v>0</v>
      </c>
      <c r="G104" s="126">
        <f>scope_setting_budget_baseline!G99</f>
        <v>0</v>
      </c>
      <c r="H104" s="126">
        <f>scope_setting_budget_baseline!H99</f>
        <v>0</v>
      </c>
      <c r="I104" s="126">
        <f>scope_setting_budget_baseline!I99</f>
        <v>0</v>
      </c>
      <c r="J104" s="126">
        <f>scope_setting_budget_baseline!J99</f>
        <v>0</v>
      </c>
      <c r="K104" s="126">
        <f>scope_setting_budget_baseline!K99</f>
        <v>0</v>
      </c>
      <c r="L104" s="85"/>
      <c r="M104" s="85"/>
    </row>
    <row r="105" spans="1:13" ht="21" hidden="1" customHeight="1" x14ac:dyDescent="0.3">
      <c r="A105" s="288"/>
      <c r="B105" s="52"/>
      <c r="C105" s="70"/>
      <c r="D105" s="72" t="s">
        <v>256</v>
      </c>
      <c r="E105" s="43"/>
      <c r="F105" s="126">
        <f>scope_setting_budget_baseline!F100</f>
        <v>0</v>
      </c>
      <c r="G105" s="126">
        <f>scope_setting_budget_baseline!G100</f>
        <v>0</v>
      </c>
      <c r="H105" s="126">
        <f>scope_setting_budget_baseline!H100</f>
        <v>0</v>
      </c>
      <c r="I105" s="126">
        <f>scope_setting_budget_baseline!I100</f>
        <v>0</v>
      </c>
      <c r="J105" s="126">
        <f>scope_setting_budget_baseline!J100</f>
        <v>0</v>
      </c>
      <c r="K105" s="126">
        <f>scope_setting_budget_baseline!K100</f>
        <v>0</v>
      </c>
      <c r="L105" s="85"/>
      <c r="M105" s="85"/>
    </row>
    <row r="106" spans="1:13" ht="21" hidden="1" customHeight="1" x14ac:dyDescent="0.3">
      <c r="A106" s="288"/>
      <c r="B106" s="52"/>
      <c r="C106" s="70"/>
      <c r="D106" s="70" t="s">
        <v>257</v>
      </c>
      <c r="E106" s="40"/>
      <c r="F106" s="126">
        <f>scope_setting_budget_baseline!F101</f>
        <v>0</v>
      </c>
      <c r="G106" s="126">
        <f>scope_setting_budget_baseline!G101</f>
        <v>0</v>
      </c>
      <c r="H106" s="126">
        <f>scope_setting_budget_baseline!H101</f>
        <v>0</v>
      </c>
      <c r="I106" s="126">
        <f>scope_setting_budget_baseline!I101</f>
        <v>0</v>
      </c>
      <c r="J106" s="126">
        <f>scope_setting_budget_baseline!J101</f>
        <v>0</v>
      </c>
      <c r="K106" s="126">
        <f>scope_setting_budget_baseline!K101</f>
        <v>0</v>
      </c>
      <c r="L106" s="85"/>
      <c r="M106" s="85"/>
    </row>
    <row r="107" spans="1:13" ht="21" hidden="1" customHeight="1" x14ac:dyDescent="0.3">
      <c r="A107" s="288"/>
      <c r="B107" s="52"/>
      <c r="C107" s="70"/>
      <c r="D107" s="70" t="s">
        <v>275</v>
      </c>
      <c r="E107" s="40"/>
      <c r="F107" s="126">
        <f>scope_setting_budget_baseline!F102</f>
        <v>0</v>
      </c>
      <c r="G107" s="126">
        <f>scope_setting_budget_baseline!G102</f>
        <v>0</v>
      </c>
      <c r="H107" s="126">
        <f>scope_setting_budget_baseline!H102</f>
        <v>0</v>
      </c>
      <c r="I107" s="126">
        <f>scope_setting_budget_baseline!I102</f>
        <v>0</v>
      </c>
      <c r="J107" s="126">
        <f>scope_setting_budget_baseline!J102</f>
        <v>0</v>
      </c>
      <c r="K107" s="126">
        <f>scope_setting_budget_baseline!K102</f>
        <v>0</v>
      </c>
      <c r="L107" s="85"/>
      <c r="M107" s="85"/>
    </row>
    <row r="108" spans="1:13" ht="21" customHeight="1" x14ac:dyDescent="0.3">
      <c r="A108" s="288"/>
      <c r="B108" s="52"/>
      <c r="C108" s="70"/>
      <c r="D108" s="70"/>
      <c r="E108" s="40" t="s">
        <v>393</v>
      </c>
      <c r="F108" s="127">
        <f>scope_setting_budget_competitiv!F85</f>
        <v>0</v>
      </c>
      <c r="G108" s="127">
        <f>scope_setting_budget_competitiv!G85</f>
        <v>0</v>
      </c>
      <c r="H108" s="127">
        <f>scope_setting_budget_competitiv!H85</f>
        <v>5089.5</v>
      </c>
      <c r="I108" s="127">
        <f>scope_setting_budget_competitiv!I85</f>
        <v>0</v>
      </c>
      <c r="J108" s="127">
        <f>scope_setting_budget_competitiv!J85</f>
        <v>0</v>
      </c>
      <c r="K108" s="128"/>
      <c r="L108" s="83">
        <f>scope_setting_budget_competitiv!K85</f>
        <v>5089.5</v>
      </c>
      <c r="M108" s="85"/>
    </row>
    <row r="109" spans="1:13" ht="21" customHeight="1" x14ac:dyDescent="0.3">
      <c r="A109" s="289"/>
      <c r="B109" s="52"/>
      <c r="C109" s="70"/>
      <c r="D109" s="70"/>
      <c r="E109" s="40" t="s">
        <v>394</v>
      </c>
      <c r="F109" s="129">
        <f>scope_setting_budget_Full!F85</f>
        <v>0</v>
      </c>
      <c r="G109" s="129">
        <f>scope_setting_budget_Full!G85</f>
        <v>0</v>
      </c>
      <c r="H109" s="129">
        <f>scope_setting_budget_Full!H85</f>
        <v>6084.5</v>
      </c>
      <c r="I109" s="129">
        <f>scope_setting_budget_Full!I85</f>
        <v>0</v>
      </c>
      <c r="J109" s="129">
        <f>scope_setting_budget_Full!J85</f>
        <v>0</v>
      </c>
      <c r="K109" s="128"/>
      <c r="L109" s="86"/>
      <c r="M109" s="84">
        <f>scope_setting_budget_Full!K85</f>
        <v>6084.5</v>
      </c>
    </row>
    <row r="110" spans="1:13" ht="21" customHeight="1" x14ac:dyDescent="0.3">
      <c r="A110" s="52" t="s">
        <v>37</v>
      </c>
      <c r="B110" s="52"/>
      <c r="C110" s="70"/>
      <c r="D110" s="70"/>
      <c r="E110" s="40"/>
      <c r="F110" s="126">
        <f>scope_setting_budget_baseline!F103</f>
        <v>0</v>
      </c>
      <c r="G110" s="126">
        <f>scope_setting_budget_baseline!G103</f>
        <v>0</v>
      </c>
      <c r="H110" s="126">
        <f>scope_setting_budget_baseline!H103</f>
        <v>537.52320000000009</v>
      </c>
      <c r="I110" s="126">
        <f>scope_setting_budget_baseline!I103</f>
        <v>187</v>
      </c>
      <c r="J110" s="126">
        <f>scope_setting_budget_baseline!J103</f>
        <v>0</v>
      </c>
      <c r="K110" s="290">
        <f>scope_setting_budget_baseline!K103</f>
        <v>724.52320000000009</v>
      </c>
      <c r="L110" s="291"/>
      <c r="M110" s="292"/>
    </row>
    <row r="111" spans="1:13" ht="21" hidden="1" customHeight="1" x14ac:dyDescent="0.3">
      <c r="A111" s="52"/>
      <c r="B111" s="52" t="s">
        <v>38</v>
      </c>
      <c r="C111" s="70"/>
      <c r="D111" s="70"/>
      <c r="E111" s="40"/>
      <c r="F111" s="126">
        <f>scope_setting_budget_baseline!F104</f>
        <v>0</v>
      </c>
      <c r="G111" s="126">
        <f>scope_setting_budget_baseline!G104</f>
        <v>0</v>
      </c>
      <c r="H111" s="126">
        <f>scope_setting_budget_baseline!H104</f>
        <v>0</v>
      </c>
      <c r="I111" s="126">
        <f>scope_setting_budget_baseline!I104</f>
        <v>125</v>
      </c>
      <c r="J111" s="126">
        <f>scope_setting_budget_baseline!J104</f>
        <v>0</v>
      </c>
      <c r="K111" s="126">
        <f>scope_setting_budget_baseline!K104</f>
        <v>125</v>
      </c>
      <c r="L111" s="85"/>
      <c r="M111" s="85"/>
    </row>
    <row r="112" spans="1:13" ht="21" hidden="1" customHeight="1" x14ac:dyDescent="0.3">
      <c r="A112" s="52"/>
      <c r="B112" s="52" t="s">
        <v>39</v>
      </c>
      <c r="C112" s="70"/>
      <c r="D112" s="70"/>
      <c r="E112" s="40"/>
      <c r="F112" s="126">
        <f>scope_setting_budget_baseline!F105</f>
        <v>0</v>
      </c>
      <c r="G112" s="126">
        <f>scope_setting_budget_baseline!G105</f>
        <v>0</v>
      </c>
      <c r="H112" s="126">
        <f>scope_setting_budget_baseline!H105</f>
        <v>0</v>
      </c>
      <c r="I112" s="126">
        <f>scope_setting_budget_baseline!I105</f>
        <v>0</v>
      </c>
      <c r="J112" s="126">
        <f>scope_setting_budget_baseline!J105</f>
        <v>0</v>
      </c>
      <c r="K112" s="126">
        <f>scope_setting_budget_baseline!K105</f>
        <v>0</v>
      </c>
      <c r="L112" s="85"/>
      <c r="M112" s="85"/>
    </row>
    <row r="113" spans="1:13" ht="21" hidden="1" customHeight="1" x14ac:dyDescent="0.3">
      <c r="A113" s="52"/>
      <c r="B113" s="52"/>
      <c r="C113" s="70" t="s">
        <v>40</v>
      </c>
      <c r="D113" s="70"/>
      <c r="E113" s="40"/>
      <c r="F113" s="126">
        <f>scope_setting_budget_baseline!F106</f>
        <v>0</v>
      </c>
      <c r="G113" s="126">
        <f>scope_setting_budget_baseline!G106</f>
        <v>0</v>
      </c>
      <c r="H113" s="126">
        <f>scope_setting_budget_baseline!H106</f>
        <v>0</v>
      </c>
      <c r="I113" s="126">
        <f>scope_setting_budget_baseline!I106</f>
        <v>0</v>
      </c>
      <c r="J113" s="126">
        <f>scope_setting_budget_baseline!J106</f>
        <v>0</v>
      </c>
      <c r="K113" s="126">
        <f>scope_setting_budget_baseline!K106</f>
        <v>0</v>
      </c>
      <c r="L113" s="85"/>
      <c r="M113" s="85"/>
    </row>
    <row r="114" spans="1:13" ht="21" hidden="1" customHeight="1" x14ac:dyDescent="0.3">
      <c r="A114" s="52"/>
      <c r="B114" s="52"/>
      <c r="C114" s="70" t="s">
        <v>41</v>
      </c>
      <c r="D114" s="70"/>
      <c r="E114" s="40"/>
      <c r="F114" s="126">
        <f>scope_setting_budget_baseline!F107</f>
        <v>0</v>
      </c>
      <c r="G114" s="126">
        <f>scope_setting_budget_baseline!G107</f>
        <v>0</v>
      </c>
      <c r="H114" s="126">
        <f>scope_setting_budget_baseline!H107</f>
        <v>0</v>
      </c>
      <c r="I114" s="126">
        <f>scope_setting_budget_baseline!I107</f>
        <v>0</v>
      </c>
      <c r="J114" s="126">
        <f>scope_setting_budget_baseline!J107</f>
        <v>0</v>
      </c>
      <c r="K114" s="126">
        <f>scope_setting_budget_baseline!K107</f>
        <v>0</v>
      </c>
      <c r="L114" s="85"/>
      <c r="M114" s="85"/>
    </row>
    <row r="115" spans="1:13" ht="21" hidden="1" customHeight="1" x14ac:dyDescent="0.3">
      <c r="A115" s="52"/>
      <c r="B115" s="52"/>
      <c r="C115" s="70" t="s">
        <v>42</v>
      </c>
      <c r="D115" s="70"/>
      <c r="E115" s="40"/>
      <c r="F115" s="126">
        <f>scope_setting_budget_baseline!F108</f>
        <v>0</v>
      </c>
      <c r="G115" s="126">
        <f>scope_setting_budget_baseline!G108</f>
        <v>0</v>
      </c>
      <c r="H115" s="126">
        <f>scope_setting_budget_baseline!H108</f>
        <v>0</v>
      </c>
      <c r="I115" s="126">
        <f>scope_setting_budget_baseline!I108</f>
        <v>0</v>
      </c>
      <c r="J115" s="126">
        <f>scope_setting_budget_baseline!J108</f>
        <v>0</v>
      </c>
      <c r="K115" s="126">
        <f>scope_setting_budget_baseline!K108</f>
        <v>0</v>
      </c>
      <c r="L115" s="85"/>
      <c r="M115" s="85"/>
    </row>
    <row r="116" spans="1:13" ht="21" hidden="1" customHeight="1" x14ac:dyDescent="0.3">
      <c r="A116" s="52"/>
      <c r="B116" s="52"/>
      <c r="C116" s="70" t="s">
        <v>43</v>
      </c>
      <c r="D116" s="70"/>
      <c r="E116" s="40"/>
      <c r="F116" s="126">
        <f>scope_setting_budget_baseline!F109</f>
        <v>0</v>
      </c>
      <c r="G116" s="126">
        <f>scope_setting_budget_baseline!G109</f>
        <v>0</v>
      </c>
      <c r="H116" s="126">
        <f>scope_setting_budget_baseline!H109</f>
        <v>0</v>
      </c>
      <c r="I116" s="126">
        <f>scope_setting_budget_baseline!I109</f>
        <v>0</v>
      </c>
      <c r="J116" s="126">
        <f>scope_setting_budget_baseline!J109</f>
        <v>0</v>
      </c>
      <c r="K116" s="126">
        <f>scope_setting_budget_baseline!K109</f>
        <v>0</v>
      </c>
      <c r="L116" s="85"/>
      <c r="M116" s="85"/>
    </row>
    <row r="117" spans="1:13" ht="21" hidden="1" customHeight="1" x14ac:dyDescent="0.3">
      <c r="A117" s="52"/>
      <c r="B117" s="52"/>
      <c r="C117" s="70"/>
      <c r="D117" s="72" t="s">
        <v>44</v>
      </c>
      <c r="E117" s="43"/>
      <c r="F117" s="126">
        <f>scope_setting_budget_baseline!F110</f>
        <v>0</v>
      </c>
      <c r="G117" s="126">
        <f>scope_setting_budget_baseline!G110</f>
        <v>0</v>
      </c>
      <c r="H117" s="126">
        <f>scope_setting_budget_baseline!H110</f>
        <v>0</v>
      </c>
      <c r="I117" s="126">
        <f>scope_setting_budget_baseline!I110</f>
        <v>0</v>
      </c>
      <c r="J117" s="126">
        <f>scope_setting_budget_baseline!J110</f>
        <v>0</v>
      </c>
      <c r="K117" s="126">
        <f>scope_setting_budget_baseline!K110</f>
        <v>0</v>
      </c>
      <c r="L117" s="85"/>
      <c r="M117" s="85"/>
    </row>
    <row r="118" spans="1:13" ht="21" hidden="1" customHeight="1" x14ac:dyDescent="0.3">
      <c r="A118" s="52"/>
      <c r="B118" s="52" t="s">
        <v>45</v>
      </c>
      <c r="C118" s="70"/>
      <c r="D118" s="70"/>
      <c r="E118" s="40"/>
      <c r="F118" s="126">
        <f>scope_setting_budget_baseline!F111</f>
        <v>0</v>
      </c>
      <c r="G118" s="126">
        <f>scope_setting_budget_baseline!G111</f>
        <v>0</v>
      </c>
      <c r="H118" s="126">
        <f>scope_setting_budget_baseline!H111</f>
        <v>0</v>
      </c>
      <c r="I118" s="126">
        <f>scope_setting_budget_baseline!I111</f>
        <v>14</v>
      </c>
      <c r="J118" s="126">
        <f>scope_setting_budget_baseline!J111</f>
        <v>0</v>
      </c>
      <c r="K118" s="126">
        <f>scope_setting_budget_baseline!K111</f>
        <v>14</v>
      </c>
      <c r="L118" s="85"/>
      <c r="M118" s="85"/>
    </row>
    <row r="119" spans="1:13" ht="21" hidden="1" customHeight="1" x14ac:dyDescent="0.3">
      <c r="A119" s="52"/>
      <c r="B119" s="52"/>
      <c r="C119" s="70" t="s">
        <v>46</v>
      </c>
      <c r="D119" s="70"/>
      <c r="E119" s="40"/>
      <c r="F119" s="126">
        <f>scope_setting_budget_baseline!F112</f>
        <v>0</v>
      </c>
      <c r="G119" s="126">
        <f>scope_setting_budget_baseline!G112</f>
        <v>0</v>
      </c>
      <c r="H119" s="126">
        <f>scope_setting_budget_baseline!H112</f>
        <v>0</v>
      </c>
      <c r="I119" s="126">
        <f>scope_setting_budget_baseline!I112</f>
        <v>0</v>
      </c>
      <c r="J119" s="126">
        <f>scope_setting_budget_baseline!J112</f>
        <v>0</v>
      </c>
      <c r="K119" s="126">
        <f>scope_setting_budget_baseline!K112</f>
        <v>0</v>
      </c>
      <c r="L119" s="85"/>
      <c r="M119" s="85"/>
    </row>
    <row r="120" spans="1:13" ht="21" hidden="1" customHeight="1" x14ac:dyDescent="0.3">
      <c r="A120" s="52"/>
      <c r="B120" s="52"/>
      <c r="C120" s="70" t="s">
        <v>47</v>
      </c>
      <c r="D120" s="70"/>
      <c r="E120" s="40"/>
      <c r="F120" s="126">
        <f>scope_setting_budget_baseline!F113</f>
        <v>0</v>
      </c>
      <c r="G120" s="126">
        <f>scope_setting_budget_baseline!G113</f>
        <v>0</v>
      </c>
      <c r="H120" s="126">
        <f>scope_setting_budget_baseline!H113</f>
        <v>0</v>
      </c>
      <c r="I120" s="126">
        <f>scope_setting_budget_baseline!I113</f>
        <v>0</v>
      </c>
      <c r="J120" s="126">
        <f>scope_setting_budget_baseline!J113</f>
        <v>0</v>
      </c>
      <c r="K120" s="126">
        <f>scope_setting_budget_baseline!K113</f>
        <v>0</v>
      </c>
      <c r="L120" s="85"/>
      <c r="M120" s="85"/>
    </row>
    <row r="121" spans="1:13" ht="21" hidden="1" customHeight="1" x14ac:dyDescent="0.3">
      <c r="A121" s="52"/>
      <c r="B121" s="52"/>
      <c r="C121" s="70" t="s">
        <v>48</v>
      </c>
      <c r="D121" s="70"/>
      <c r="E121" s="40"/>
      <c r="F121" s="126">
        <f>scope_setting_budget_baseline!F114</f>
        <v>0</v>
      </c>
      <c r="G121" s="126">
        <f>scope_setting_budget_baseline!G114</f>
        <v>0</v>
      </c>
      <c r="H121" s="126">
        <f>scope_setting_budget_baseline!H114</f>
        <v>0</v>
      </c>
      <c r="I121" s="126">
        <f>scope_setting_budget_baseline!I114</f>
        <v>0</v>
      </c>
      <c r="J121" s="126">
        <f>scope_setting_budget_baseline!J114</f>
        <v>0</v>
      </c>
      <c r="K121" s="126">
        <f>scope_setting_budget_baseline!K114</f>
        <v>0</v>
      </c>
      <c r="L121" s="85"/>
      <c r="M121" s="85"/>
    </row>
    <row r="122" spans="1:13" ht="21" hidden="1" customHeight="1" x14ac:dyDescent="0.3">
      <c r="A122" s="52"/>
      <c r="B122" s="52"/>
      <c r="C122" s="70" t="s">
        <v>49</v>
      </c>
      <c r="D122" s="70"/>
      <c r="E122" s="40"/>
      <c r="F122" s="126">
        <f>scope_setting_budget_baseline!F115</f>
        <v>0</v>
      </c>
      <c r="G122" s="126">
        <f>scope_setting_budget_baseline!G115</f>
        <v>0</v>
      </c>
      <c r="H122" s="126">
        <f>scope_setting_budget_baseline!H115</f>
        <v>0</v>
      </c>
      <c r="I122" s="126">
        <f>scope_setting_budget_baseline!I115</f>
        <v>0</v>
      </c>
      <c r="J122" s="126">
        <f>scope_setting_budget_baseline!J115</f>
        <v>0</v>
      </c>
      <c r="K122" s="126">
        <f>scope_setting_budget_baseline!K115</f>
        <v>0</v>
      </c>
      <c r="L122" s="85"/>
      <c r="M122" s="85"/>
    </row>
    <row r="123" spans="1:13" ht="21" hidden="1" customHeight="1" x14ac:dyDescent="0.3">
      <c r="A123" s="52"/>
      <c r="B123" s="52"/>
      <c r="C123" s="70" t="s">
        <v>50</v>
      </c>
      <c r="D123" s="70"/>
      <c r="E123" s="40"/>
      <c r="F123" s="126">
        <f>scope_setting_budget_baseline!F116</f>
        <v>0</v>
      </c>
      <c r="G123" s="126">
        <f>scope_setting_budget_baseline!G116</f>
        <v>0</v>
      </c>
      <c r="H123" s="126">
        <f>scope_setting_budget_baseline!H116</f>
        <v>0</v>
      </c>
      <c r="I123" s="126">
        <f>scope_setting_budget_baseline!I116</f>
        <v>0</v>
      </c>
      <c r="J123" s="126">
        <f>scope_setting_budget_baseline!J116</f>
        <v>0</v>
      </c>
      <c r="K123" s="126">
        <f>scope_setting_budget_baseline!K116</f>
        <v>0</v>
      </c>
      <c r="L123" s="85"/>
      <c r="M123" s="85"/>
    </row>
    <row r="124" spans="1:13" ht="21" hidden="1" customHeight="1" x14ac:dyDescent="0.3">
      <c r="A124" s="52"/>
      <c r="B124" s="52"/>
      <c r="C124" s="70" t="s">
        <v>51</v>
      </c>
      <c r="D124" s="70"/>
      <c r="E124" s="40"/>
      <c r="F124" s="126">
        <f>scope_setting_budget_baseline!F117</f>
        <v>0</v>
      </c>
      <c r="G124" s="126">
        <f>scope_setting_budget_baseline!G117</f>
        <v>0</v>
      </c>
      <c r="H124" s="126">
        <f>scope_setting_budget_baseline!H117</f>
        <v>0</v>
      </c>
      <c r="I124" s="126">
        <f>scope_setting_budget_baseline!I117</f>
        <v>0</v>
      </c>
      <c r="J124" s="126">
        <f>scope_setting_budget_baseline!J117</f>
        <v>0</v>
      </c>
      <c r="K124" s="126">
        <f>scope_setting_budget_baseline!K117</f>
        <v>0</v>
      </c>
      <c r="L124" s="85"/>
      <c r="M124" s="85"/>
    </row>
    <row r="125" spans="1:13" ht="21" hidden="1" customHeight="1" x14ac:dyDescent="0.3">
      <c r="A125" s="52"/>
      <c r="B125" s="52"/>
      <c r="C125" s="70" t="s">
        <v>52</v>
      </c>
      <c r="D125" s="70"/>
      <c r="E125" s="40"/>
      <c r="F125" s="126">
        <f>scope_setting_budget_baseline!F118</f>
        <v>0</v>
      </c>
      <c r="G125" s="126">
        <f>scope_setting_budget_baseline!G118</f>
        <v>0</v>
      </c>
      <c r="H125" s="126">
        <f>scope_setting_budget_baseline!H118</f>
        <v>0</v>
      </c>
      <c r="I125" s="126">
        <f>scope_setting_budget_baseline!I118</f>
        <v>0</v>
      </c>
      <c r="J125" s="126">
        <f>scope_setting_budget_baseline!J118</f>
        <v>0</v>
      </c>
      <c r="K125" s="126">
        <f>scope_setting_budget_baseline!K118</f>
        <v>0</v>
      </c>
      <c r="L125" s="85"/>
      <c r="M125" s="85"/>
    </row>
    <row r="126" spans="1:13" ht="21" hidden="1" customHeight="1" x14ac:dyDescent="0.3">
      <c r="A126" s="52"/>
      <c r="B126" s="52"/>
      <c r="C126" s="70" t="s">
        <v>53</v>
      </c>
      <c r="D126" s="70"/>
      <c r="E126" s="40"/>
      <c r="F126" s="126">
        <f>scope_setting_budget_baseline!F119</f>
        <v>0</v>
      </c>
      <c r="G126" s="126">
        <f>scope_setting_budget_baseline!G119</f>
        <v>0</v>
      </c>
      <c r="H126" s="126">
        <f>scope_setting_budget_baseline!H119</f>
        <v>0</v>
      </c>
      <c r="I126" s="126">
        <f>scope_setting_budget_baseline!I119</f>
        <v>0</v>
      </c>
      <c r="J126" s="126">
        <f>scope_setting_budget_baseline!J119</f>
        <v>0</v>
      </c>
      <c r="K126" s="126">
        <f>scope_setting_budget_baseline!K119</f>
        <v>0</v>
      </c>
      <c r="L126" s="85"/>
      <c r="M126" s="85"/>
    </row>
    <row r="127" spans="1:13" ht="21" hidden="1" customHeight="1" x14ac:dyDescent="0.3">
      <c r="A127" s="52"/>
      <c r="B127" s="52"/>
      <c r="C127" s="70" t="s">
        <v>54</v>
      </c>
      <c r="D127" s="70"/>
      <c r="E127" s="40"/>
      <c r="F127" s="126">
        <f>scope_setting_budget_baseline!F120</f>
        <v>0</v>
      </c>
      <c r="G127" s="126">
        <f>scope_setting_budget_baseline!G120</f>
        <v>0</v>
      </c>
      <c r="H127" s="126">
        <f>scope_setting_budget_baseline!H120</f>
        <v>0</v>
      </c>
      <c r="I127" s="126">
        <f>scope_setting_budget_baseline!I120</f>
        <v>0</v>
      </c>
      <c r="J127" s="126">
        <f>scope_setting_budget_baseline!J120</f>
        <v>0</v>
      </c>
      <c r="K127" s="126">
        <f>scope_setting_budget_baseline!K120</f>
        <v>14</v>
      </c>
      <c r="L127" s="85"/>
      <c r="M127" s="85"/>
    </row>
    <row r="128" spans="1:13" ht="21" hidden="1" customHeight="1" x14ac:dyDescent="0.3">
      <c r="A128" s="52"/>
      <c r="B128" s="52"/>
      <c r="C128" s="74" t="s">
        <v>55</v>
      </c>
      <c r="D128" s="70"/>
      <c r="E128" s="40"/>
      <c r="F128" s="126">
        <f>scope_setting_budget_baseline!F121</f>
        <v>0</v>
      </c>
      <c r="G128" s="126">
        <f>scope_setting_budget_baseline!G121</f>
        <v>0</v>
      </c>
      <c r="H128" s="126">
        <f>scope_setting_budget_baseline!H121</f>
        <v>0</v>
      </c>
      <c r="I128" s="126">
        <f>scope_setting_budget_baseline!I121</f>
        <v>0</v>
      </c>
      <c r="J128" s="126">
        <f>scope_setting_budget_baseline!J121</f>
        <v>0</v>
      </c>
      <c r="K128" s="126">
        <f>scope_setting_budget_baseline!K121</f>
        <v>0</v>
      </c>
      <c r="L128" s="85"/>
      <c r="M128" s="85"/>
    </row>
    <row r="129" spans="1:13" ht="21" hidden="1" customHeight="1" x14ac:dyDescent="0.3">
      <c r="A129" s="52"/>
      <c r="B129" s="70" t="s">
        <v>56</v>
      </c>
      <c r="C129" s="52"/>
      <c r="D129" s="70"/>
      <c r="E129" s="40"/>
      <c r="F129" s="126">
        <f>scope_setting_budget_baseline!F122</f>
        <v>0</v>
      </c>
      <c r="G129" s="126">
        <f>scope_setting_budget_baseline!G122</f>
        <v>0</v>
      </c>
      <c r="H129" s="126">
        <f>scope_setting_budget_baseline!H122</f>
        <v>417.52320000000003</v>
      </c>
      <c r="I129" s="126">
        <f>scope_setting_budget_baseline!I122</f>
        <v>0</v>
      </c>
      <c r="J129" s="126">
        <f>scope_setting_budget_baseline!J122</f>
        <v>0</v>
      </c>
      <c r="K129" s="126">
        <f>scope_setting_budget_baseline!K122</f>
        <v>417.52320000000003</v>
      </c>
      <c r="L129" s="85"/>
      <c r="M129" s="85"/>
    </row>
    <row r="130" spans="1:13" ht="21" hidden="1" customHeight="1" x14ac:dyDescent="0.3">
      <c r="A130" s="70"/>
      <c r="B130" s="70" t="s">
        <v>57</v>
      </c>
      <c r="C130" s="52"/>
      <c r="D130" s="70"/>
      <c r="E130" s="40"/>
      <c r="F130" s="126">
        <f>scope_setting_budget_baseline!F123</f>
        <v>0</v>
      </c>
      <c r="G130" s="126">
        <f>scope_setting_budget_baseline!G123</f>
        <v>0</v>
      </c>
      <c r="H130" s="126">
        <f>scope_setting_budget_baseline!H123</f>
        <v>120</v>
      </c>
      <c r="I130" s="126">
        <f>scope_setting_budget_baseline!I123</f>
        <v>0</v>
      </c>
      <c r="J130" s="126">
        <f>scope_setting_budget_baseline!J123</f>
        <v>0</v>
      </c>
      <c r="K130" s="126">
        <f>scope_setting_budget_baseline!K123</f>
        <v>120</v>
      </c>
      <c r="L130" s="85"/>
      <c r="M130" s="85"/>
    </row>
    <row r="131" spans="1:13" ht="21" hidden="1" customHeight="1" x14ac:dyDescent="0.3">
      <c r="A131" s="52"/>
      <c r="B131" s="132" t="s">
        <v>58</v>
      </c>
      <c r="C131" s="133"/>
      <c r="D131" s="70"/>
      <c r="E131" s="40"/>
      <c r="F131" s="126">
        <f>scope_setting_budget_baseline!F124</f>
        <v>0</v>
      </c>
      <c r="G131" s="126">
        <f>scope_setting_budget_baseline!G124</f>
        <v>0</v>
      </c>
      <c r="H131" s="126">
        <f>scope_setting_budget_baseline!H124</f>
        <v>0</v>
      </c>
      <c r="I131" s="126">
        <f>scope_setting_budget_baseline!I124</f>
        <v>48</v>
      </c>
      <c r="J131" s="126">
        <f>scope_setting_budget_baseline!J124</f>
        <v>0</v>
      </c>
      <c r="K131" s="126">
        <f>scope_setting_budget_baseline!K124</f>
        <v>48</v>
      </c>
      <c r="L131" s="85"/>
      <c r="M131" s="85"/>
    </row>
    <row r="132" spans="1:13" ht="21" hidden="1" customHeight="1" x14ac:dyDescent="0.3">
      <c r="A132" s="52"/>
      <c r="B132" s="52"/>
      <c r="C132" s="70" t="s">
        <v>59</v>
      </c>
      <c r="D132" s="70"/>
      <c r="E132" s="40"/>
      <c r="F132" s="126">
        <f>scope_setting_budget_baseline!F125</f>
        <v>0</v>
      </c>
      <c r="G132" s="126">
        <f>scope_setting_budget_baseline!G125</f>
        <v>0</v>
      </c>
      <c r="H132" s="126">
        <f>scope_setting_budget_baseline!H125</f>
        <v>0</v>
      </c>
      <c r="I132" s="126">
        <f>scope_setting_budget_baseline!I125</f>
        <v>0</v>
      </c>
      <c r="J132" s="126">
        <f>scope_setting_budget_baseline!J125</f>
        <v>0</v>
      </c>
      <c r="K132" s="126">
        <f>scope_setting_budget_baseline!K125</f>
        <v>48</v>
      </c>
      <c r="L132" s="85"/>
      <c r="M132" s="85"/>
    </row>
    <row r="133" spans="1:13" ht="21" hidden="1" customHeight="1" x14ac:dyDescent="0.3">
      <c r="A133" s="52"/>
      <c r="B133" s="52"/>
      <c r="C133" s="70" t="s">
        <v>60</v>
      </c>
      <c r="D133" s="70"/>
      <c r="E133" s="40"/>
      <c r="F133" s="126">
        <f>scope_setting_budget_baseline!F126</f>
        <v>0</v>
      </c>
      <c r="G133" s="126">
        <f>scope_setting_budget_baseline!G126</f>
        <v>0</v>
      </c>
      <c r="H133" s="126">
        <f>scope_setting_budget_baseline!H126</f>
        <v>0</v>
      </c>
      <c r="I133" s="126">
        <f>scope_setting_budget_baseline!I126</f>
        <v>0</v>
      </c>
      <c r="J133" s="126">
        <f>scope_setting_budget_baseline!J126</f>
        <v>0</v>
      </c>
      <c r="K133" s="126">
        <f>scope_setting_budget_baseline!K126</f>
        <v>0</v>
      </c>
      <c r="L133" s="85"/>
      <c r="M133" s="85"/>
    </row>
    <row r="134" spans="1:13" ht="21" hidden="1" customHeight="1" x14ac:dyDescent="0.3">
      <c r="A134" s="52"/>
      <c r="B134" s="52"/>
      <c r="C134" s="70"/>
      <c r="D134" s="72" t="s">
        <v>162</v>
      </c>
      <c r="E134" s="43"/>
      <c r="F134" s="126">
        <f>scope_setting_budget_baseline!F127</f>
        <v>0</v>
      </c>
      <c r="G134" s="126">
        <f>scope_setting_budget_baseline!G127</f>
        <v>0</v>
      </c>
      <c r="H134" s="126">
        <f>scope_setting_budget_baseline!H127</f>
        <v>0</v>
      </c>
      <c r="I134" s="126">
        <f>scope_setting_budget_baseline!I127</f>
        <v>0</v>
      </c>
      <c r="J134" s="126">
        <f>scope_setting_budget_baseline!J127</f>
        <v>0</v>
      </c>
      <c r="K134" s="126">
        <f>scope_setting_budget_baseline!K127</f>
        <v>0</v>
      </c>
      <c r="L134" s="85"/>
      <c r="M134" s="85"/>
    </row>
    <row r="135" spans="1:13" ht="21" hidden="1" customHeight="1" x14ac:dyDescent="0.3">
      <c r="A135" s="52"/>
      <c r="B135" s="52"/>
      <c r="C135" s="70"/>
      <c r="D135" s="72" t="s">
        <v>163</v>
      </c>
      <c r="E135" s="43"/>
      <c r="F135" s="126">
        <f>scope_setting_budget_baseline!F128</f>
        <v>0</v>
      </c>
      <c r="G135" s="126">
        <f>scope_setting_budget_baseline!G128</f>
        <v>0</v>
      </c>
      <c r="H135" s="126">
        <f>scope_setting_budget_baseline!H128</f>
        <v>0</v>
      </c>
      <c r="I135" s="126">
        <f>scope_setting_budget_baseline!I128</f>
        <v>0</v>
      </c>
      <c r="J135" s="126">
        <f>scope_setting_budget_baseline!J128</f>
        <v>0</v>
      </c>
      <c r="K135" s="126">
        <f>scope_setting_budget_baseline!K128</f>
        <v>0</v>
      </c>
      <c r="L135" s="85"/>
      <c r="M135" s="85"/>
    </row>
    <row r="136" spans="1:13" ht="21" hidden="1" customHeight="1" x14ac:dyDescent="0.3">
      <c r="A136" s="52"/>
      <c r="B136" s="52"/>
      <c r="C136" s="70"/>
      <c r="D136" s="72" t="s">
        <v>164</v>
      </c>
      <c r="E136" s="43"/>
      <c r="F136" s="126">
        <f>scope_setting_budget_baseline!F129</f>
        <v>0</v>
      </c>
      <c r="G136" s="126">
        <f>scope_setting_budget_baseline!G129</f>
        <v>0</v>
      </c>
      <c r="H136" s="126">
        <f>scope_setting_budget_baseline!H129</f>
        <v>0</v>
      </c>
      <c r="I136" s="126">
        <f>scope_setting_budget_baseline!I129</f>
        <v>0</v>
      </c>
      <c r="J136" s="126">
        <f>scope_setting_budget_baseline!J129</f>
        <v>0</v>
      </c>
      <c r="K136" s="126">
        <f>scope_setting_budget_baseline!K129</f>
        <v>0</v>
      </c>
      <c r="L136" s="85"/>
      <c r="M136" s="85"/>
    </row>
    <row r="137" spans="1:13" ht="21" hidden="1" customHeight="1" x14ac:dyDescent="0.3">
      <c r="A137" s="52"/>
      <c r="B137" s="52"/>
      <c r="C137" s="70" t="s">
        <v>61</v>
      </c>
      <c r="D137" s="70"/>
      <c r="E137" s="40"/>
      <c r="F137" s="126">
        <f>scope_setting_budget_baseline!F130</f>
        <v>0</v>
      </c>
      <c r="G137" s="126">
        <f>scope_setting_budget_baseline!G130</f>
        <v>0</v>
      </c>
      <c r="H137" s="126">
        <f>scope_setting_budget_baseline!H130</f>
        <v>0</v>
      </c>
      <c r="I137" s="126">
        <f>scope_setting_budget_baseline!I130</f>
        <v>0</v>
      </c>
      <c r="J137" s="126">
        <f>scope_setting_budget_baseline!J130</f>
        <v>0</v>
      </c>
      <c r="K137" s="126">
        <f>scope_setting_budget_baseline!K130</f>
        <v>0</v>
      </c>
      <c r="L137" s="85"/>
      <c r="M137" s="85"/>
    </row>
    <row r="138" spans="1:13" ht="21" hidden="1" customHeight="1" x14ac:dyDescent="0.3">
      <c r="A138" s="52"/>
      <c r="B138" s="52"/>
      <c r="C138" s="70" t="s">
        <v>62</v>
      </c>
      <c r="D138" s="70"/>
      <c r="E138" s="40"/>
      <c r="F138" s="126">
        <f>scope_setting_budget_baseline!F131</f>
        <v>0</v>
      </c>
      <c r="G138" s="126">
        <f>scope_setting_budget_baseline!G131</f>
        <v>0</v>
      </c>
      <c r="H138" s="126">
        <f>scope_setting_budget_baseline!H131</f>
        <v>0</v>
      </c>
      <c r="I138" s="126">
        <f>scope_setting_budget_baseline!I131</f>
        <v>0</v>
      </c>
      <c r="J138" s="126">
        <f>scope_setting_budget_baseline!J131</f>
        <v>0</v>
      </c>
      <c r="K138" s="126">
        <f>scope_setting_budget_baseline!K131</f>
        <v>0</v>
      </c>
      <c r="L138" s="85"/>
      <c r="M138" s="85"/>
    </row>
    <row r="139" spans="1:13" ht="21" hidden="1" customHeight="1" x14ac:dyDescent="0.3">
      <c r="A139" s="52"/>
      <c r="B139" s="52" t="s">
        <v>63</v>
      </c>
      <c r="C139" s="70"/>
      <c r="D139" s="70"/>
      <c r="E139" s="40"/>
      <c r="F139" s="126">
        <f>scope_setting_budget_baseline!F132</f>
        <v>0</v>
      </c>
      <c r="G139" s="126">
        <f>scope_setting_budget_baseline!G132</f>
        <v>0</v>
      </c>
      <c r="H139" s="126">
        <f>scope_setting_budget_baseline!H132</f>
        <v>0</v>
      </c>
      <c r="I139" s="126">
        <f>scope_setting_budget_baseline!I132</f>
        <v>0</v>
      </c>
      <c r="J139" s="126">
        <f>scope_setting_budget_baseline!J132</f>
        <v>0</v>
      </c>
      <c r="K139" s="126">
        <f>scope_setting_budget_baseline!K132</f>
        <v>0</v>
      </c>
      <c r="L139" s="85"/>
      <c r="M139" s="85"/>
    </row>
    <row r="140" spans="1:13" ht="21" customHeight="1" x14ac:dyDescent="0.3">
      <c r="A140" s="52" t="s">
        <v>64</v>
      </c>
      <c r="B140" s="52"/>
      <c r="C140" s="70"/>
      <c r="D140" s="70"/>
      <c r="E140" s="40"/>
      <c r="F140" s="126">
        <f>scope_setting_budget_baseline!F133</f>
        <v>0</v>
      </c>
      <c r="G140" s="126">
        <f>scope_setting_budget_baseline!G133</f>
        <v>0</v>
      </c>
      <c r="H140" s="126">
        <f>scope_setting_budget_baseline!H133</f>
        <v>0</v>
      </c>
      <c r="I140" s="126">
        <f>scope_setting_budget_baseline!I133</f>
        <v>25</v>
      </c>
      <c r="J140" s="126">
        <f>scope_setting_budget_baseline!J133</f>
        <v>0</v>
      </c>
      <c r="K140" s="290">
        <f>scope_setting_budget_baseline!K133</f>
        <v>25</v>
      </c>
      <c r="L140" s="291"/>
      <c r="M140" s="292"/>
    </row>
    <row r="141" spans="1:13" ht="21" hidden="1" customHeight="1" x14ac:dyDescent="0.3">
      <c r="A141" s="52"/>
      <c r="B141" s="52" t="s">
        <v>65</v>
      </c>
      <c r="C141" s="70"/>
      <c r="D141" s="70"/>
      <c r="E141" s="40"/>
      <c r="F141" s="126">
        <f>scope_setting_budget_baseline!F134</f>
        <v>0</v>
      </c>
      <c r="G141" s="126">
        <f>scope_setting_budget_baseline!G134</f>
        <v>0</v>
      </c>
      <c r="H141" s="126">
        <f>scope_setting_budget_baseline!H134</f>
        <v>0</v>
      </c>
      <c r="I141" s="126">
        <f>scope_setting_budget_baseline!I134</f>
        <v>0</v>
      </c>
      <c r="J141" s="126">
        <f>scope_setting_budget_baseline!J134</f>
        <v>0</v>
      </c>
      <c r="K141" s="126">
        <f>scope_setting_budget_baseline!K134</f>
        <v>0</v>
      </c>
      <c r="L141" s="85"/>
      <c r="M141" s="85"/>
    </row>
    <row r="142" spans="1:13" ht="21" hidden="1" customHeight="1" x14ac:dyDescent="0.3">
      <c r="A142" s="52"/>
      <c r="B142" s="52"/>
      <c r="C142" s="70" t="s">
        <v>165</v>
      </c>
      <c r="D142" s="70"/>
      <c r="E142" s="40"/>
      <c r="F142" s="126">
        <f>scope_setting_budget_baseline!F135</f>
        <v>0</v>
      </c>
      <c r="G142" s="126">
        <f>scope_setting_budget_baseline!G135</f>
        <v>0</v>
      </c>
      <c r="H142" s="126">
        <f>scope_setting_budget_baseline!H135</f>
        <v>0</v>
      </c>
      <c r="I142" s="126">
        <f>scope_setting_budget_baseline!I135</f>
        <v>0</v>
      </c>
      <c r="J142" s="126">
        <f>scope_setting_budget_baseline!J135</f>
        <v>0</v>
      </c>
      <c r="K142" s="126">
        <f>scope_setting_budget_baseline!K135</f>
        <v>0</v>
      </c>
      <c r="L142" s="85"/>
      <c r="M142" s="85"/>
    </row>
    <row r="143" spans="1:13" ht="21" hidden="1" customHeight="1" x14ac:dyDescent="0.3">
      <c r="A143" s="52"/>
      <c r="B143" s="52"/>
      <c r="C143" s="70" t="s">
        <v>166</v>
      </c>
      <c r="D143" s="70"/>
      <c r="E143" s="40"/>
      <c r="F143" s="126">
        <f>scope_setting_budget_baseline!F136</f>
        <v>0</v>
      </c>
      <c r="G143" s="126">
        <f>scope_setting_budget_baseline!G136</f>
        <v>0</v>
      </c>
      <c r="H143" s="126">
        <f>scope_setting_budget_baseline!H136</f>
        <v>0</v>
      </c>
      <c r="I143" s="126">
        <f>scope_setting_budget_baseline!I136</f>
        <v>0</v>
      </c>
      <c r="J143" s="126">
        <f>scope_setting_budget_baseline!J136</f>
        <v>0</v>
      </c>
      <c r="K143" s="126">
        <f>scope_setting_budget_baseline!K136</f>
        <v>0</v>
      </c>
      <c r="L143" s="85"/>
      <c r="M143" s="85"/>
    </row>
    <row r="144" spans="1:13" ht="21" hidden="1" customHeight="1" x14ac:dyDescent="0.3">
      <c r="A144" s="52"/>
      <c r="B144" s="52"/>
      <c r="C144" s="70" t="s">
        <v>167</v>
      </c>
      <c r="D144" s="70"/>
      <c r="E144" s="40"/>
      <c r="F144" s="126">
        <f>scope_setting_budget_baseline!F137</f>
        <v>0</v>
      </c>
      <c r="G144" s="126">
        <f>scope_setting_budget_baseline!G137</f>
        <v>0</v>
      </c>
      <c r="H144" s="126">
        <f>scope_setting_budget_baseline!H137</f>
        <v>0</v>
      </c>
      <c r="I144" s="126">
        <f>scope_setting_budget_baseline!I137</f>
        <v>0</v>
      </c>
      <c r="J144" s="126">
        <f>scope_setting_budget_baseline!J137</f>
        <v>0</v>
      </c>
      <c r="K144" s="126">
        <f>scope_setting_budget_baseline!K137</f>
        <v>0</v>
      </c>
      <c r="L144" s="85"/>
      <c r="M144" s="85"/>
    </row>
    <row r="145" spans="1:13" ht="21" hidden="1" customHeight="1" x14ac:dyDescent="0.3">
      <c r="A145" s="52"/>
      <c r="B145" s="52"/>
      <c r="C145" s="70" t="s">
        <v>168</v>
      </c>
      <c r="D145" s="70"/>
      <c r="E145" s="40"/>
      <c r="F145" s="126">
        <f>scope_setting_budget_baseline!F138</f>
        <v>0</v>
      </c>
      <c r="G145" s="126">
        <f>scope_setting_budget_baseline!G138</f>
        <v>0</v>
      </c>
      <c r="H145" s="126">
        <f>scope_setting_budget_baseline!H138</f>
        <v>0</v>
      </c>
      <c r="I145" s="126">
        <f>scope_setting_budget_baseline!I138</f>
        <v>0</v>
      </c>
      <c r="J145" s="126">
        <f>scope_setting_budget_baseline!J138</f>
        <v>0</v>
      </c>
      <c r="K145" s="126">
        <f>scope_setting_budget_baseline!K138</f>
        <v>0</v>
      </c>
      <c r="L145" s="85"/>
      <c r="M145" s="85"/>
    </row>
    <row r="146" spans="1:13" ht="21" hidden="1" customHeight="1" x14ac:dyDescent="0.3">
      <c r="A146" s="52"/>
      <c r="B146" s="52"/>
      <c r="C146" s="70" t="s">
        <v>169</v>
      </c>
      <c r="D146" s="70"/>
      <c r="E146" s="40"/>
      <c r="F146" s="126">
        <f>scope_setting_budget_baseline!F139</f>
        <v>0</v>
      </c>
      <c r="G146" s="126">
        <f>scope_setting_budget_baseline!G139</f>
        <v>0</v>
      </c>
      <c r="H146" s="126">
        <f>scope_setting_budget_baseline!H139</f>
        <v>0</v>
      </c>
      <c r="I146" s="126">
        <f>scope_setting_budget_baseline!I139</f>
        <v>0</v>
      </c>
      <c r="J146" s="126">
        <f>scope_setting_budget_baseline!J139</f>
        <v>0</v>
      </c>
      <c r="K146" s="126">
        <f>scope_setting_budget_baseline!K139</f>
        <v>0</v>
      </c>
      <c r="L146" s="85"/>
      <c r="M146" s="85"/>
    </row>
    <row r="147" spans="1:13" ht="21" hidden="1" customHeight="1" x14ac:dyDescent="0.3">
      <c r="A147" s="52"/>
      <c r="B147" s="52"/>
      <c r="C147" s="70" t="s">
        <v>170</v>
      </c>
      <c r="D147" s="70"/>
      <c r="E147" s="40"/>
      <c r="F147" s="126">
        <f>scope_setting_budget_baseline!F140</f>
        <v>0</v>
      </c>
      <c r="G147" s="126">
        <f>scope_setting_budget_baseline!G140</f>
        <v>0</v>
      </c>
      <c r="H147" s="126">
        <f>scope_setting_budget_baseline!H140</f>
        <v>0</v>
      </c>
      <c r="I147" s="126">
        <f>scope_setting_budget_baseline!I140</f>
        <v>0</v>
      </c>
      <c r="J147" s="126">
        <f>scope_setting_budget_baseline!J140</f>
        <v>0</v>
      </c>
      <c r="K147" s="126">
        <f>scope_setting_budget_baseline!K140</f>
        <v>0</v>
      </c>
      <c r="L147" s="85"/>
      <c r="M147" s="85"/>
    </row>
    <row r="148" spans="1:13" ht="21" hidden="1" customHeight="1" x14ac:dyDescent="0.3">
      <c r="A148" s="52"/>
      <c r="B148" s="52"/>
      <c r="C148" s="70" t="s">
        <v>171</v>
      </c>
      <c r="D148" s="70"/>
      <c r="E148" s="40"/>
      <c r="F148" s="126">
        <f>scope_setting_budget_baseline!F141</f>
        <v>0</v>
      </c>
      <c r="G148" s="126">
        <f>scope_setting_budget_baseline!G141</f>
        <v>0</v>
      </c>
      <c r="H148" s="126">
        <f>scope_setting_budget_baseline!H141</f>
        <v>0</v>
      </c>
      <c r="I148" s="126">
        <f>scope_setting_budget_baseline!I141</f>
        <v>0</v>
      </c>
      <c r="J148" s="126">
        <f>scope_setting_budget_baseline!J141</f>
        <v>0</v>
      </c>
      <c r="K148" s="126">
        <f>scope_setting_budget_baseline!K141</f>
        <v>0</v>
      </c>
      <c r="L148" s="85"/>
      <c r="M148" s="85"/>
    </row>
    <row r="149" spans="1:13" ht="21" hidden="1" customHeight="1" x14ac:dyDescent="0.3">
      <c r="A149" s="52"/>
      <c r="B149" s="52"/>
      <c r="C149" s="70" t="s">
        <v>172</v>
      </c>
      <c r="D149" s="70"/>
      <c r="E149" s="40"/>
      <c r="F149" s="126">
        <f>scope_setting_budget_baseline!F142</f>
        <v>0</v>
      </c>
      <c r="G149" s="126">
        <f>scope_setting_budget_baseline!G142</f>
        <v>0</v>
      </c>
      <c r="H149" s="126">
        <f>scope_setting_budget_baseline!H142</f>
        <v>0</v>
      </c>
      <c r="I149" s="126">
        <f>scope_setting_budget_baseline!I142</f>
        <v>0</v>
      </c>
      <c r="J149" s="126">
        <f>scope_setting_budget_baseline!J142</f>
        <v>0</v>
      </c>
      <c r="K149" s="126">
        <f>scope_setting_budget_baseline!K142</f>
        <v>0</v>
      </c>
      <c r="L149" s="85"/>
      <c r="M149" s="85"/>
    </row>
    <row r="150" spans="1:13" ht="21" hidden="1" customHeight="1" x14ac:dyDescent="0.3">
      <c r="A150" s="52"/>
      <c r="B150" s="52"/>
      <c r="C150" s="74" t="s">
        <v>173</v>
      </c>
      <c r="D150" s="70"/>
      <c r="E150" s="40"/>
      <c r="F150" s="126">
        <f>scope_setting_budget_baseline!F143</f>
        <v>0</v>
      </c>
      <c r="G150" s="126">
        <f>scope_setting_budget_baseline!G143</f>
        <v>0</v>
      </c>
      <c r="H150" s="126">
        <f>scope_setting_budget_baseline!H143</f>
        <v>0</v>
      </c>
      <c r="I150" s="126">
        <f>scope_setting_budget_baseline!I143</f>
        <v>0</v>
      </c>
      <c r="J150" s="126">
        <f>scope_setting_budget_baseline!J143</f>
        <v>0</v>
      </c>
      <c r="K150" s="126">
        <f>scope_setting_budget_baseline!K143</f>
        <v>0</v>
      </c>
      <c r="L150" s="85"/>
      <c r="M150" s="85"/>
    </row>
    <row r="151" spans="1:13" ht="21" hidden="1" customHeight="1" x14ac:dyDescent="0.3">
      <c r="A151" s="52"/>
      <c r="B151" s="52" t="s">
        <v>161</v>
      </c>
      <c r="C151" s="70"/>
      <c r="D151" s="70"/>
      <c r="E151" s="40"/>
      <c r="F151" s="126">
        <f>scope_setting_budget_baseline!F144</f>
        <v>0</v>
      </c>
      <c r="G151" s="126">
        <f>scope_setting_budget_baseline!G144</f>
        <v>0</v>
      </c>
      <c r="H151" s="126">
        <f>scope_setting_budget_baseline!H144</f>
        <v>0</v>
      </c>
      <c r="I151" s="126">
        <f>scope_setting_budget_baseline!I144</f>
        <v>25</v>
      </c>
      <c r="J151" s="126">
        <f>scope_setting_budget_baseline!J144</f>
        <v>0</v>
      </c>
      <c r="K151" s="126">
        <f>scope_setting_budget_baseline!K144</f>
        <v>25</v>
      </c>
      <c r="L151" s="85"/>
      <c r="M151" s="85"/>
    </row>
    <row r="152" spans="1:13" ht="21" hidden="1" customHeight="1" x14ac:dyDescent="0.3">
      <c r="A152" s="52"/>
      <c r="B152" s="52" t="s">
        <v>66</v>
      </c>
      <c r="C152" s="70"/>
      <c r="D152" s="70"/>
      <c r="E152" s="40"/>
      <c r="F152" s="126">
        <f>scope_setting_budget_baseline!F145</f>
        <v>0</v>
      </c>
      <c r="G152" s="126">
        <f>scope_setting_budget_baseline!G145</f>
        <v>0</v>
      </c>
      <c r="H152" s="126">
        <f>scope_setting_budget_baseline!H145</f>
        <v>0</v>
      </c>
      <c r="I152" s="126">
        <f>scope_setting_budget_baseline!I145</f>
        <v>0</v>
      </c>
      <c r="J152" s="126">
        <f>scope_setting_budget_baseline!J145</f>
        <v>0</v>
      </c>
      <c r="K152" s="126">
        <f>scope_setting_budget_baseline!K145</f>
        <v>0</v>
      </c>
      <c r="L152" s="85"/>
      <c r="M152" s="85"/>
    </row>
    <row r="153" spans="1:13" ht="21" customHeight="1" x14ac:dyDescent="0.3">
      <c r="A153" s="52" t="s">
        <v>67</v>
      </c>
      <c r="B153" s="52"/>
      <c r="C153" s="70"/>
      <c r="D153" s="70"/>
      <c r="E153" s="40"/>
      <c r="F153" s="126">
        <f>scope_setting_budget_baseline!F146</f>
        <v>0</v>
      </c>
      <c r="G153" s="126">
        <f>scope_setting_budget_baseline!G146</f>
        <v>0</v>
      </c>
      <c r="H153" s="126">
        <f>scope_setting_budget_baseline!H146</f>
        <v>0</v>
      </c>
      <c r="I153" s="126">
        <f>scope_setting_budget_baseline!I146</f>
        <v>26.45</v>
      </c>
      <c r="J153" s="126">
        <f>scope_setting_budget_baseline!J146</f>
        <v>0</v>
      </c>
      <c r="K153" s="290">
        <f>scope_setting_budget_baseline!K146</f>
        <v>26.45</v>
      </c>
      <c r="L153" s="291"/>
      <c r="M153" s="292"/>
    </row>
    <row r="154" spans="1:13" ht="21" hidden="1" customHeight="1" x14ac:dyDescent="0.3">
      <c r="A154" s="52"/>
      <c r="B154" s="52" t="s">
        <v>68</v>
      </c>
      <c r="C154" s="70"/>
      <c r="D154" s="70"/>
      <c r="E154" s="40"/>
      <c r="F154" s="126">
        <f>scope_setting_budget_baseline!F147</f>
        <v>0</v>
      </c>
      <c r="G154" s="126">
        <f>scope_setting_budget_baseline!G147</f>
        <v>0</v>
      </c>
      <c r="H154" s="126">
        <f>scope_setting_budget_baseline!H147</f>
        <v>0</v>
      </c>
      <c r="I154" s="126">
        <f>scope_setting_budget_baseline!I147</f>
        <v>0</v>
      </c>
      <c r="J154" s="126">
        <f>scope_setting_budget_baseline!J147</f>
        <v>0</v>
      </c>
      <c r="K154" s="126">
        <f>scope_setting_budget_baseline!K147</f>
        <v>0</v>
      </c>
      <c r="L154" s="85"/>
      <c r="M154" s="85"/>
    </row>
    <row r="155" spans="1:13" ht="21" hidden="1" customHeight="1" x14ac:dyDescent="0.3">
      <c r="A155" s="52"/>
      <c r="B155" s="52"/>
      <c r="C155" s="70" t="s">
        <v>174</v>
      </c>
      <c r="D155" s="70"/>
      <c r="E155" s="40"/>
      <c r="F155" s="126">
        <f>scope_setting_budget_baseline!F148</f>
        <v>0</v>
      </c>
      <c r="G155" s="126">
        <f>scope_setting_budget_baseline!G148</f>
        <v>0</v>
      </c>
      <c r="H155" s="126">
        <f>scope_setting_budget_baseline!H148</f>
        <v>0</v>
      </c>
      <c r="I155" s="126">
        <f>scope_setting_budget_baseline!I148</f>
        <v>0</v>
      </c>
      <c r="J155" s="126">
        <f>scope_setting_budget_baseline!J148</f>
        <v>0</v>
      </c>
      <c r="K155" s="126">
        <f>scope_setting_budget_baseline!K148</f>
        <v>0</v>
      </c>
      <c r="L155" s="85"/>
      <c r="M155" s="85"/>
    </row>
    <row r="156" spans="1:13" ht="21" hidden="1" customHeight="1" x14ac:dyDescent="0.3">
      <c r="A156" s="52"/>
      <c r="B156" s="52"/>
      <c r="C156" s="70" t="s">
        <v>175</v>
      </c>
      <c r="D156" s="70"/>
      <c r="E156" s="40"/>
      <c r="F156" s="126">
        <f>scope_setting_budget_baseline!F149</f>
        <v>0</v>
      </c>
      <c r="G156" s="126">
        <f>scope_setting_budget_baseline!G149</f>
        <v>0</v>
      </c>
      <c r="H156" s="126">
        <f>scope_setting_budget_baseline!H149</f>
        <v>0</v>
      </c>
      <c r="I156" s="126">
        <f>scope_setting_budget_baseline!I149</f>
        <v>0</v>
      </c>
      <c r="J156" s="126">
        <f>scope_setting_budget_baseline!J149</f>
        <v>0</v>
      </c>
      <c r="K156" s="126">
        <f>scope_setting_budget_baseline!K149</f>
        <v>0</v>
      </c>
      <c r="L156" s="85"/>
      <c r="M156" s="85"/>
    </row>
    <row r="157" spans="1:13" ht="21" hidden="1" customHeight="1" x14ac:dyDescent="0.3">
      <c r="A157" s="52"/>
      <c r="B157" s="52"/>
      <c r="C157" s="70" t="s">
        <v>176</v>
      </c>
      <c r="D157" s="70"/>
      <c r="E157" s="40"/>
      <c r="F157" s="126">
        <f>scope_setting_budget_baseline!F150</f>
        <v>0</v>
      </c>
      <c r="G157" s="126">
        <f>scope_setting_budget_baseline!G150</f>
        <v>0</v>
      </c>
      <c r="H157" s="126">
        <f>scope_setting_budget_baseline!H150</f>
        <v>0</v>
      </c>
      <c r="I157" s="126">
        <f>scope_setting_budget_baseline!I150</f>
        <v>0</v>
      </c>
      <c r="J157" s="126">
        <f>scope_setting_budget_baseline!J150</f>
        <v>0</v>
      </c>
      <c r="K157" s="126">
        <f>scope_setting_budget_baseline!K150</f>
        <v>0</v>
      </c>
      <c r="L157" s="85"/>
      <c r="M157" s="85"/>
    </row>
    <row r="158" spans="1:13" ht="21" hidden="1" customHeight="1" x14ac:dyDescent="0.3">
      <c r="A158" s="52"/>
      <c r="B158" s="52"/>
      <c r="C158" s="70" t="s">
        <v>177</v>
      </c>
      <c r="D158" s="70"/>
      <c r="E158" s="40"/>
      <c r="F158" s="126">
        <f>scope_setting_budget_baseline!F151</f>
        <v>0</v>
      </c>
      <c r="G158" s="126">
        <f>scope_setting_budget_baseline!G151</f>
        <v>0</v>
      </c>
      <c r="H158" s="126">
        <f>scope_setting_budget_baseline!H151</f>
        <v>0</v>
      </c>
      <c r="I158" s="126">
        <f>scope_setting_budget_baseline!I151</f>
        <v>0</v>
      </c>
      <c r="J158" s="126">
        <f>scope_setting_budget_baseline!J151</f>
        <v>0</v>
      </c>
      <c r="K158" s="126">
        <f>scope_setting_budget_baseline!K151</f>
        <v>0</v>
      </c>
      <c r="L158" s="85"/>
      <c r="M158" s="85"/>
    </row>
    <row r="159" spans="1:13" ht="21" hidden="1" customHeight="1" x14ac:dyDescent="0.3">
      <c r="A159" s="52"/>
      <c r="B159" s="52" t="s">
        <v>258</v>
      </c>
      <c r="C159" s="70"/>
      <c r="D159" s="70"/>
      <c r="E159" s="40"/>
      <c r="F159" s="126">
        <f>scope_setting_budget_baseline!F152</f>
        <v>0</v>
      </c>
      <c r="G159" s="126">
        <f>scope_setting_budget_baseline!G152</f>
        <v>0</v>
      </c>
      <c r="H159" s="126">
        <f>scope_setting_budget_baseline!H152</f>
        <v>0</v>
      </c>
      <c r="I159" s="126">
        <f>scope_setting_budget_baseline!I152</f>
        <v>0</v>
      </c>
      <c r="J159" s="126">
        <f>scope_setting_budget_baseline!J152</f>
        <v>0</v>
      </c>
      <c r="K159" s="126">
        <f>scope_setting_budget_baseline!K152</f>
        <v>0</v>
      </c>
      <c r="L159" s="85"/>
      <c r="M159" s="85"/>
    </row>
    <row r="160" spans="1:13" ht="21" hidden="1" customHeight="1" x14ac:dyDescent="0.3">
      <c r="A160" s="52"/>
      <c r="B160" s="52"/>
      <c r="C160" s="70" t="s">
        <v>178</v>
      </c>
      <c r="D160" s="70"/>
      <c r="E160" s="40"/>
      <c r="F160" s="126">
        <f>scope_setting_budget_baseline!F153</f>
        <v>0</v>
      </c>
      <c r="G160" s="126">
        <f>scope_setting_budget_baseline!G153</f>
        <v>0</v>
      </c>
      <c r="H160" s="126">
        <f>scope_setting_budget_baseline!H153</f>
        <v>0</v>
      </c>
      <c r="I160" s="126">
        <f>scope_setting_budget_baseline!I153</f>
        <v>0</v>
      </c>
      <c r="J160" s="126">
        <f>scope_setting_budget_baseline!J153</f>
        <v>0</v>
      </c>
      <c r="K160" s="126">
        <f>scope_setting_budget_baseline!K153</f>
        <v>0</v>
      </c>
      <c r="L160" s="85"/>
      <c r="M160" s="85"/>
    </row>
    <row r="161" spans="1:13" ht="21" hidden="1" customHeight="1" x14ac:dyDescent="0.3">
      <c r="A161" s="52"/>
      <c r="B161" s="52"/>
      <c r="C161" s="70" t="s">
        <v>179</v>
      </c>
      <c r="D161" s="70"/>
      <c r="E161" s="40"/>
      <c r="F161" s="126">
        <f>scope_setting_budget_baseline!F154</f>
        <v>0</v>
      </c>
      <c r="G161" s="126">
        <f>scope_setting_budget_baseline!G154</f>
        <v>0</v>
      </c>
      <c r="H161" s="126">
        <f>scope_setting_budget_baseline!H154</f>
        <v>0</v>
      </c>
      <c r="I161" s="126">
        <f>scope_setting_budget_baseline!I154</f>
        <v>0</v>
      </c>
      <c r="J161" s="126">
        <f>scope_setting_budget_baseline!J154</f>
        <v>0</v>
      </c>
      <c r="K161" s="126">
        <f>scope_setting_budget_baseline!K154</f>
        <v>0</v>
      </c>
      <c r="L161" s="85"/>
      <c r="M161" s="85"/>
    </row>
    <row r="162" spans="1:13" ht="21" hidden="1" customHeight="1" x14ac:dyDescent="0.3">
      <c r="A162" s="52"/>
      <c r="B162" s="52"/>
      <c r="C162" s="70" t="s">
        <v>180</v>
      </c>
      <c r="D162" s="70"/>
      <c r="E162" s="40"/>
      <c r="F162" s="126">
        <f>scope_setting_budget_baseline!F155</f>
        <v>0</v>
      </c>
      <c r="G162" s="126">
        <f>scope_setting_budget_baseline!G155</f>
        <v>0</v>
      </c>
      <c r="H162" s="126">
        <f>scope_setting_budget_baseline!H155</f>
        <v>0</v>
      </c>
      <c r="I162" s="126">
        <f>scope_setting_budget_baseline!I155</f>
        <v>0</v>
      </c>
      <c r="J162" s="126">
        <f>scope_setting_budget_baseline!J155</f>
        <v>0</v>
      </c>
      <c r="K162" s="126">
        <f>scope_setting_budget_baseline!K155</f>
        <v>0</v>
      </c>
      <c r="L162" s="85"/>
      <c r="M162" s="85"/>
    </row>
    <row r="163" spans="1:13" ht="21" hidden="1" customHeight="1" x14ac:dyDescent="0.3">
      <c r="A163" s="52"/>
      <c r="B163" s="52"/>
      <c r="C163" s="70" t="s">
        <v>181</v>
      </c>
      <c r="D163" s="70"/>
      <c r="E163" s="40"/>
      <c r="F163" s="126">
        <f>scope_setting_budget_baseline!F156</f>
        <v>0</v>
      </c>
      <c r="G163" s="126">
        <f>scope_setting_budget_baseline!G156</f>
        <v>0</v>
      </c>
      <c r="H163" s="126">
        <f>scope_setting_budget_baseline!H156</f>
        <v>0</v>
      </c>
      <c r="I163" s="126">
        <f>scope_setting_budget_baseline!I156</f>
        <v>0</v>
      </c>
      <c r="J163" s="126">
        <f>scope_setting_budget_baseline!J156</f>
        <v>0</v>
      </c>
      <c r="K163" s="126">
        <f>scope_setting_budget_baseline!K156</f>
        <v>0</v>
      </c>
      <c r="L163" s="85"/>
      <c r="M163" s="85"/>
    </row>
    <row r="164" spans="1:13" ht="21" hidden="1" customHeight="1" x14ac:dyDescent="0.3">
      <c r="A164" s="52"/>
      <c r="B164" s="52"/>
      <c r="C164" s="70" t="s">
        <v>182</v>
      </c>
      <c r="D164" s="70"/>
      <c r="E164" s="40"/>
      <c r="F164" s="126">
        <f>scope_setting_budget_baseline!F157</f>
        <v>0</v>
      </c>
      <c r="G164" s="126">
        <f>scope_setting_budget_baseline!G157</f>
        <v>0</v>
      </c>
      <c r="H164" s="126">
        <f>scope_setting_budget_baseline!H157</f>
        <v>0</v>
      </c>
      <c r="I164" s="126">
        <f>scope_setting_budget_baseline!I157</f>
        <v>0</v>
      </c>
      <c r="J164" s="126">
        <f>scope_setting_budget_baseline!J157</f>
        <v>0</v>
      </c>
      <c r="K164" s="126">
        <f>scope_setting_budget_baseline!K157</f>
        <v>0</v>
      </c>
      <c r="L164" s="85"/>
      <c r="M164" s="85"/>
    </row>
    <row r="165" spans="1:13" ht="21" hidden="1" customHeight="1" x14ac:dyDescent="0.3">
      <c r="A165" s="52"/>
      <c r="B165" s="52"/>
      <c r="C165" s="70" t="s">
        <v>183</v>
      </c>
      <c r="D165" s="70"/>
      <c r="E165" s="40"/>
      <c r="F165" s="126">
        <f>scope_setting_budget_baseline!F158</f>
        <v>0</v>
      </c>
      <c r="G165" s="126">
        <f>scope_setting_budget_baseline!G158</f>
        <v>0</v>
      </c>
      <c r="H165" s="126">
        <f>scope_setting_budget_baseline!H158</f>
        <v>0</v>
      </c>
      <c r="I165" s="126">
        <f>scope_setting_budget_baseline!I158</f>
        <v>0</v>
      </c>
      <c r="J165" s="126">
        <f>scope_setting_budget_baseline!J158</f>
        <v>0</v>
      </c>
      <c r="K165" s="126">
        <f>scope_setting_budget_baseline!K158</f>
        <v>0</v>
      </c>
      <c r="L165" s="85"/>
      <c r="M165" s="85"/>
    </row>
    <row r="166" spans="1:13" ht="21" hidden="1" customHeight="1" x14ac:dyDescent="0.3">
      <c r="A166" s="52"/>
      <c r="B166" s="52"/>
      <c r="C166" s="70" t="s">
        <v>184</v>
      </c>
      <c r="D166" s="70"/>
      <c r="E166" s="40"/>
      <c r="F166" s="126">
        <f>scope_setting_budget_baseline!F159</f>
        <v>0</v>
      </c>
      <c r="G166" s="126">
        <f>scope_setting_budget_baseline!G159</f>
        <v>0</v>
      </c>
      <c r="H166" s="126">
        <f>scope_setting_budget_baseline!H159</f>
        <v>0</v>
      </c>
      <c r="I166" s="126">
        <f>scope_setting_budget_baseline!I159</f>
        <v>0</v>
      </c>
      <c r="J166" s="126">
        <f>scope_setting_budget_baseline!J159</f>
        <v>0</v>
      </c>
      <c r="K166" s="126">
        <f>scope_setting_budget_baseline!K159</f>
        <v>0</v>
      </c>
      <c r="L166" s="85"/>
      <c r="M166" s="85"/>
    </row>
    <row r="167" spans="1:13" ht="21" hidden="1" customHeight="1" x14ac:dyDescent="0.3">
      <c r="A167" s="52"/>
      <c r="B167" s="52"/>
      <c r="C167" s="70" t="s">
        <v>185</v>
      </c>
      <c r="D167" s="70"/>
      <c r="E167" s="40"/>
      <c r="F167" s="126">
        <f>scope_setting_budget_baseline!F160</f>
        <v>0</v>
      </c>
      <c r="G167" s="126">
        <f>scope_setting_budget_baseline!G160</f>
        <v>0</v>
      </c>
      <c r="H167" s="126">
        <f>scope_setting_budget_baseline!H160</f>
        <v>0</v>
      </c>
      <c r="I167" s="126">
        <f>scope_setting_budget_baseline!I160</f>
        <v>0</v>
      </c>
      <c r="J167" s="126">
        <f>scope_setting_budget_baseline!J160</f>
        <v>0</v>
      </c>
      <c r="K167" s="126">
        <f>scope_setting_budget_baseline!K160</f>
        <v>0</v>
      </c>
      <c r="L167" s="85"/>
      <c r="M167" s="85"/>
    </row>
    <row r="168" spans="1:13" ht="21" hidden="1" customHeight="1" x14ac:dyDescent="0.3">
      <c r="A168" s="52"/>
      <c r="B168" s="52"/>
      <c r="C168" s="74" t="s">
        <v>186</v>
      </c>
      <c r="D168" s="70"/>
      <c r="E168" s="40"/>
      <c r="F168" s="126">
        <f>scope_setting_budget_baseline!F161</f>
        <v>0</v>
      </c>
      <c r="G168" s="126">
        <f>scope_setting_budget_baseline!G161</f>
        <v>0</v>
      </c>
      <c r="H168" s="126">
        <f>scope_setting_budget_baseline!H161</f>
        <v>0</v>
      </c>
      <c r="I168" s="126">
        <f>scope_setting_budget_baseline!I161</f>
        <v>0</v>
      </c>
      <c r="J168" s="126">
        <f>scope_setting_budget_baseline!J161</f>
        <v>0</v>
      </c>
      <c r="K168" s="126">
        <f>scope_setting_budget_baseline!K161</f>
        <v>0</v>
      </c>
      <c r="L168" s="85"/>
      <c r="M168" s="85"/>
    </row>
    <row r="169" spans="1:13" ht="21" hidden="1" customHeight="1" x14ac:dyDescent="0.3">
      <c r="A169" s="52"/>
      <c r="B169" s="52" t="s">
        <v>69</v>
      </c>
      <c r="C169" s="70"/>
      <c r="D169" s="70"/>
      <c r="E169" s="40"/>
      <c r="F169" s="126">
        <f>scope_setting_budget_baseline!F162</f>
        <v>0</v>
      </c>
      <c r="G169" s="126">
        <f>scope_setting_budget_baseline!G162</f>
        <v>0</v>
      </c>
      <c r="H169" s="126">
        <f>scope_setting_budget_baseline!H162</f>
        <v>0</v>
      </c>
      <c r="I169" s="126">
        <f>scope_setting_budget_baseline!I162</f>
        <v>10</v>
      </c>
      <c r="J169" s="126">
        <f>scope_setting_budget_baseline!J162</f>
        <v>0</v>
      </c>
      <c r="K169" s="126">
        <f>scope_setting_budget_baseline!K162</f>
        <v>10</v>
      </c>
      <c r="L169" s="85"/>
      <c r="M169" s="85"/>
    </row>
    <row r="170" spans="1:13" ht="21" hidden="1" customHeight="1" x14ac:dyDescent="0.3">
      <c r="A170" s="52"/>
      <c r="B170" s="52" t="s">
        <v>70</v>
      </c>
      <c r="C170" s="70"/>
      <c r="D170" s="70"/>
      <c r="E170" s="40"/>
      <c r="F170" s="126">
        <f>scope_setting_budget_baseline!F163</f>
        <v>0</v>
      </c>
      <c r="G170" s="126">
        <f>scope_setting_budget_baseline!G163</f>
        <v>0</v>
      </c>
      <c r="H170" s="126">
        <f>scope_setting_budget_baseline!H163</f>
        <v>0</v>
      </c>
      <c r="I170" s="126">
        <f>scope_setting_budget_baseline!I163</f>
        <v>16.45</v>
      </c>
      <c r="J170" s="126">
        <f>scope_setting_budget_baseline!J163</f>
        <v>0</v>
      </c>
      <c r="K170" s="126">
        <f>scope_setting_budget_baseline!K163</f>
        <v>16.45</v>
      </c>
      <c r="L170" s="85"/>
      <c r="M170" s="85"/>
    </row>
    <row r="171" spans="1:13" ht="21" customHeight="1" x14ac:dyDescent="0.3">
      <c r="A171" s="52" t="s">
        <v>71</v>
      </c>
      <c r="B171" s="52"/>
      <c r="C171" s="70"/>
      <c r="D171" s="70"/>
      <c r="E171" s="40"/>
      <c r="F171" s="126">
        <f>scope_setting_budget_baseline!F164</f>
        <v>0</v>
      </c>
      <c r="G171" s="126">
        <f>scope_setting_budget_baseline!G164</f>
        <v>0</v>
      </c>
      <c r="H171" s="126">
        <f>scope_setting_budget_baseline!H164</f>
        <v>0</v>
      </c>
      <c r="I171" s="126">
        <f>scope_setting_budget_baseline!I164</f>
        <v>185</v>
      </c>
      <c r="J171" s="126">
        <f>scope_setting_budget_baseline!J164</f>
        <v>0</v>
      </c>
      <c r="K171" s="290">
        <f>scope_setting_budget_baseline!K164</f>
        <v>185</v>
      </c>
      <c r="L171" s="291"/>
      <c r="M171" s="292"/>
    </row>
    <row r="172" spans="1:13" ht="21" hidden="1" customHeight="1" x14ac:dyDescent="0.3">
      <c r="A172" s="52"/>
      <c r="B172" s="52" t="s">
        <v>72</v>
      </c>
      <c r="C172" s="70"/>
      <c r="D172" s="70"/>
      <c r="E172" s="40"/>
      <c r="F172" s="126">
        <f>scope_setting_budget_baseline!F165</f>
        <v>0</v>
      </c>
      <c r="G172" s="126">
        <f>scope_setting_budget_baseline!G165</f>
        <v>0</v>
      </c>
      <c r="H172" s="126">
        <f>scope_setting_budget_baseline!H165</f>
        <v>0</v>
      </c>
      <c r="I172" s="126">
        <f>scope_setting_budget_baseline!I165</f>
        <v>185</v>
      </c>
      <c r="J172" s="126">
        <f>scope_setting_budget_baseline!J165</f>
        <v>0</v>
      </c>
      <c r="K172" s="126">
        <f>scope_setting_budget_baseline!K165</f>
        <v>185</v>
      </c>
      <c r="L172" s="85"/>
      <c r="M172" s="85"/>
    </row>
    <row r="173" spans="1:13" ht="21" hidden="1" customHeight="1" x14ac:dyDescent="0.3">
      <c r="A173" s="52"/>
      <c r="B173" s="52"/>
      <c r="C173" s="70" t="s">
        <v>187</v>
      </c>
      <c r="D173" s="70"/>
      <c r="E173" s="40"/>
      <c r="F173" s="126">
        <f>scope_setting_budget_baseline!F166</f>
        <v>0</v>
      </c>
      <c r="G173" s="126">
        <f>scope_setting_budget_baseline!G166</f>
        <v>0</v>
      </c>
      <c r="H173" s="126">
        <f>scope_setting_budget_baseline!H166</f>
        <v>0</v>
      </c>
      <c r="I173" s="126">
        <f>scope_setting_budget_baseline!I166</f>
        <v>0</v>
      </c>
      <c r="J173" s="126">
        <f>scope_setting_budget_baseline!J166</f>
        <v>0</v>
      </c>
      <c r="K173" s="126">
        <f>scope_setting_budget_baseline!K166</f>
        <v>185</v>
      </c>
      <c r="L173" s="85"/>
      <c r="M173" s="85"/>
    </row>
    <row r="174" spans="1:13" ht="21" hidden="1" customHeight="1" x14ac:dyDescent="0.3">
      <c r="A174" s="52"/>
      <c r="B174" s="52"/>
      <c r="C174" s="70" t="s">
        <v>188</v>
      </c>
      <c r="D174" s="70"/>
      <c r="E174" s="40"/>
      <c r="F174" s="126">
        <f>scope_setting_budget_baseline!F167</f>
        <v>0</v>
      </c>
      <c r="G174" s="126">
        <f>scope_setting_budget_baseline!G167</f>
        <v>0</v>
      </c>
      <c r="H174" s="126">
        <f>scope_setting_budget_baseline!H167</f>
        <v>0</v>
      </c>
      <c r="I174" s="126">
        <f>scope_setting_budget_baseline!I167</f>
        <v>0</v>
      </c>
      <c r="J174" s="126">
        <f>scope_setting_budget_baseline!J167</f>
        <v>0</v>
      </c>
      <c r="K174" s="126">
        <f>scope_setting_budget_baseline!K167</f>
        <v>0</v>
      </c>
      <c r="L174" s="85"/>
      <c r="M174" s="85"/>
    </row>
    <row r="175" spans="1:13" ht="21" hidden="1" customHeight="1" x14ac:dyDescent="0.3">
      <c r="A175" s="52"/>
      <c r="B175" s="52"/>
      <c r="C175" s="70" t="s">
        <v>189</v>
      </c>
      <c r="D175" s="70"/>
      <c r="E175" s="40"/>
      <c r="F175" s="126">
        <f>scope_setting_budget_baseline!F168</f>
        <v>0</v>
      </c>
      <c r="G175" s="126">
        <f>scope_setting_budget_baseline!G168</f>
        <v>0</v>
      </c>
      <c r="H175" s="126">
        <f>scope_setting_budget_baseline!H168</f>
        <v>0</v>
      </c>
      <c r="I175" s="126">
        <f>scope_setting_budget_baseline!I168</f>
        <v>0</v>
      </c>
      <c r="J175" s="126">
        <f>scope_setting_budget_baseline!J168</f>
        <v>0</v>
      </c>
      <c r="K175" s="126">
        <f>scope_setting_budget_baseline!K168</f>
        <v>0</v>
      </c>
      <c r="L175" s="85"/>
      <c r="M175" s="85"/>
    </row>
    <row r="176" spans="1:13" ht="21" hidden="1" customHeight="1" x14ac:dyDescent="0.3">
      <c r="A176" s="52"/>
      <c r="B176" s="52"/>
      <c r="C176" s="70" t="s">
        <v>190</v>
      </c>
      <c r="D176" s="70"/>
      <c r="E176" s="40"/>
      <c r="F176" s="126">
        <f>scope_setting_budget_baseline!F169</f>
        <v>0</v>
      </c>
      <c r="G176" s="126">
        <f>scope_setting_budget_baseline!G169</f>
        <v>0</v>
      </c>
      <c r="H176" s="126">
        <f>scope_setting_budget_baseline!H169</f>
        <v>0</v>
      </c>
      <c r="I176" s="126">
        <f>scope_setting_budget_baseline!I169</f>
        <v>0</v>
      </c>
      <c r="J176" s="126">
        <f>scope_setting_budget_baseline!J169</f>
        <v>0</v>
      </c>
      <c r="K176" s="126">
        <f>scope_setting_budget_baseline!K169</f>
        <v>0</v>
      </c>
      <c r="L176" s="85"/>
      <c r="M176" s="85"/>
    </row>
    <row r="177" spans="1:13" ht="21" hidden="1" customHeight="1" x14ac:dyDescent="0.3">
      <c r="A177" s="52"/>
      <c r="B177" s="52" t="s">
        <v>191</v>
      </c>
      <c r="C177" s="70"/>
      <c r="D177" s="70"/>
      <c r="E177" s="40"/>
      <c r="F177" s="126">
        <f>scope_setting_budget_baseline!F170</f>
        <v>0</v>
      </c>
      <c r="G177" s="126">
        <f>scope_setting_budget_baseline!G170</f>
        <v>0</v>
      </c>
      <c r="H177" s="126">
        <f>scope_setting_budget_baseline!H170</f>
        <v>0</v>
      </c>
      <c r="I177" s="126">
        <f>scope_setting_budget_baseline!I170</f>
        <v>0</v>
      </c>
      <c r="J177" s="126">
        <f>scope_setting_budget_baseline!J170</f>
        <v>0</v>
      </c>
      <c r="K177" s="126">
        <f>scope_setting_budget_baseline!K170</f>
        <v>0</v>
      </c>
      <c r="L177" s="85"/>
      <c r="M177" s="85"/>
    </row>
    <row r="178" spans="1:13" ht="21" hidden="1" customHeight="1" x14ac:dyDescent="0.3">
      <c r="A178" s="52"/>
      <c r="B178" s="52"/>
      <c r="C178" s="70" t="s">
        <v>192</v>
      </c>
      <c r="D178" s="70"/>
      <c r="E178" s="40"/>
      <c r="F178" s="126">
        <f>scope_setting_budget_baseline!F171</f>
        <v>0</v>
      </c>
      <c r="G178" s="126">
        <f>scope_setting_budget_baseline!G171</f>
        <v>0</v>
      </c>
      <c r="H178" s="126">
        <f>scope_setting_budget_baseline!H171</f>
        <v>0</v>
      </c>
      <c r="I178" s="126">
        <f>scope_setting_budget_baseline!I171</f>
        <v>0</v>
      </c>
      <c r="J178" s="126">
        <f>scope_setting_budget_baseline!J171</f>
        <v>0</v>
      </c>
      <c r="K178" s="126">
        <f>scope_setting_budget_baseline!K171</f>
        <v>0</v>
      </c>
      <c r="L178" s="85"/>
      <c r="M178" s="85"/>
    </row>
    <row r="179" spans="1:13" ht="21" hidden="1" customHeight="1" x14ac:dyDescent="0.3">
      <c r="A179" s="52"/>
      <c r="B179" s="52"/>
      <c r="C179" s="70" t="s">
        <v>193</v>
      </c>
      <c r="D179" s="70"/>
      <c r="E179" s="40"/>
      <c r="F179" s="126">
        <f>scope_setting_budget_baseline!F172</f>
        <v>0</v>
      </c>
      <c r="G179" s="126">
        <f>scope_setting_budget_baseline!G172</f>
        <v>0</v>
      </c>
      <c r="H179" s="126">
        <f>scope_setting_budget_baseline!H172</f>
        <v>0</v>
      </c>
      <c r="I179" s="126">
        <f>scope_setting_budget_baseline!I172</f>
        <v>0</v>
      </c>
      <c r="J179" s="126">
        <f>scope_setting_budget_baseline!J172</f>
        <v>0</v>
      </c>
      <c r="K179" s="126">
        <f>scope_setting_budget_baseline!K172</f>
        <v>0</v>
      </c>
      <c r="L179" s="85"/>
      <c r="M179" s="85"/>
    </row>
    <row r="180" spans="1:13" ht="21" hidden="1" customHeight="1" x14ac:dyDescent="0.3">
      <c r="A180" s="52"/>
      <c r="B180" s="52"/>
      <c r="C180" s="70" t="s">
        <v>194</v>
      </c>
      <c r="D180" s="70"/>
      <c r="E180" s="40"/>
      <c r="F180" s="126">
        <f>scope_setting_budget_baseline!F173</f>
        <v>0</v>
      </c>
      <c r="G180" s="126">
        <f>scope_setting_budget_baseline!G173</f>
        <v>0</v>
      </c>
      <c r="H180" s="126">
        <f>scope_setting_budget_baseline!H173</f>
        <v>0</v>
      </c>
      <c r="I180" s="126">
        <f>scope_setting_budget_baseline!I173</f>
        <v>0</v>
      </c>
      <c r="J180" s="126">
        <f>scope_setting_budget_baseline!J173</f>
        <v>0</v>
      </c>
      <c r="K180" s="126">
        <f>scope_setting_budget_baseline!K173</f>
        <v>0</v>
      </c>
      <c r="L180" s="85"/>
      <c r="M180" s="85"/>
    </row>
    <row r="181" spans="1:13" ht="21" hidden="1" customHeight="1" x14ac:dyDescent="0.3">
      <c r="A181" s="52"/>
      <c r="B181" s="52"/>
      <c r="C181" s="70" t="s">
        <v>195</v>
      </c>
      <c r="D181" s="70"/>
      <c r="E181" s="40"/>
      <c r="F181" s="126">
        <f>scope_setting_budget_baseline!F174</f>
        <v>0</v>
      </c>
      <c r="G181" s="126">
        <f>scope_setting_budget_baseline!G174</f>
        <v>0</v>
      </c>
      <c r="H181" s="126">
        <f>scope_setting_budget_baseline!H174</f>
        <v>0</v>
      </c>
      <c r="I181" s="126">
        <f>scope_setting_budget_baseline!I174</f>
        <v>0</v>
      </c>
      <c r="J181" s="126">
        <f>scope_setting_budget_baseline!J174</f>
        <v>0</v>
      </c>
      <c r="K181" s="126">
        <f>scope_setting_budget_baseline!K174</f>
        <v>0</v>
      </c>
      <c r="L181" s="85"/>
      <c r="M181" s="85"/>
    </row>
    <row r="182" spans="1:13" ht="21" hidden="1" customHeight="1" x14ac:dyDescent="0.3">
      <c r="A182" s="52"/>
      <c r="B182" s="52" t="s">
        <v>196</v>
      </c>
      <c r="C182" s="70"/>
      <c r="D182" s="70"/>
      <c r="E182" s="40"/>
      <c r="F182" s="126">
        <f>scope_setting_budget_baseline!F175</f>
        <v>0</v>
      </c>
      <c r="G182" s="126">
        <f>scope_setting_budget_baseline!G175</f>
        <v>0</v>
      </c>
      <c r="H182" s="126">
        <f>scope_setting_budget_baseline!H175</f>
        <v>0</v>
      </c>
      <c r="I182" s="126">
        <f>scope_setting_budget_baseline!I175</f>
        <v>0</v>
      </c>
      <c r="J182" s="126">
        <f>scope_setting_budget_baseline!J175</f>
        <v>0</v>
      </c>
      <c r="K182" s="126">
        <f>scope_setting_budget_baseline!K175</f>
        <v>0</v>
      </c>
      <c r="L182" s="85"/>
      <c r="M182" s="85"/>
    </row>
    <row r="183" spans="1:13" ht="21" hidden="1" customHeight="1" x14ac:dyDescent="0.3">
      <c r="A183" s="52"/>
      <c r="B183" s="52"/>
      <c r="C183" s="70" t="s">
        <v>197</v>
      </c>
      <c r="D183" s="70"/>
      <c r="E183" s="40"/>
      <c r="F183" s="126">
        <f>scope_setting_budget_baseline!F176</f>
        <v>0</v>
      </c>
      <c r="G183" s="126">
        <f>scope_setting_budget_baseline!G176</f>
        <v>0</v>
      </c>
      <c r="H183" s="126">
        <f>scope_setting_budget_baseline!H176</f>
        <v>0</v>
      </c>
      <c r="I183" s="126">
        <f>scope_setting_budget_baseline!I176</f>
        <v>0</v>
      </c>
      <c r="J183" s="126">
        <f>scope_setting_budget_baseline!J176</f>
        <v>0</v>
      </c>
      <c r="K183" s="126">
        <f>scope_setting_budget_baseline!K176</f>
        <v>0</v>
      </c>
      <c r="L183" s="85"/>
      <c r="M183" s="85"/>
    </row>
    <row r="184" spans="1:13" ht="21" hidden="1" customHeight="1" x14ac:dyDescent="0.3">
      <c r="A184" s="52"/>
      <c r="B184" s="52"/>
      <c r="C184" s="70" t="s">
        <v>198</v>
      </c>
      <c r="D184" s="70"/>
      <c r="E184" s="40"/>
      <c r="F184" s="126">
        <f>scope_setting_budget_baseline!F177</f>
        <v>0</v>
      </c>
      <c r="G184" s="126">
        <f>scope_setting_budget_baseline!G177</f>
        <v>0</v>
      </c>
      <c r="H184" s="126">
        <f>scope_setting_budget_baseline!H177</f>
        <v>0</v>
      </c>
      <c r="I184" s="126">
        <f>scope_setting_budget_baseline!I177</f>
        <v>0</v>
      </c>
      <c r="J184" s="126">
        <f>scope_setting_budget_baseline!J177</f>
        <v>0</v>
      </c>
      <c r="K184" s="126">
        <f>scope_setting_budget_baseline!K177</f>
        <v>0</v>
      </c>
      <c r="L184" s="85"/>
      <c r="M184" s="85"/>
    </row>
    <row r="185" spans="1:13" ht="21" hidden="1" customHeight="1" x14ac:dyDescent="0.3">
      <c r="A185" s="52"/>
      <c r="B185" s="52"/>
      <c r="C185" s="70" t="s">
        <v>199</v>
      </c>
      <c r="D185" s="70"/>
      <c r="E185" s="40"/>
      <c r="F185" s="126">
        <f>scope_setting_budget_baseline!F178</f>
        <v>0</v>
      </c>
      <c r="G185" s="126">
        <f>scope_setting_budget_baseline!G178</f>
        <v>0</v>
      </c>
      <c r="H185" s="126">
        <f>scope_setting_budget_baseline!H178</f>
        <v>0</v>
      </c>
      <c r="I185" s="126">
        <f>scope_setting_budget_baseline!I178</f>
        <v>0</v>
      </c>
      <c r="J185" s="126">
        <f>scope_setting_budget_baseline!J178</f>
        <v>0</v>
      </c>
      <c r="K185" s="126">
        <f>scope_setting_budget_baseline!K178</f>
        <v>0</v>
      </c>
      <c r="L185" s="85"/>
      <c r="M185" s="85"/>
    </row>
    <row r="186" spans="1:13" ht="21" hidden="1" customHeight="1" x14ac:dyDescent="0.3">
      <c r="A186" s="52"/>
      <c r="B186" s="52"/>
      <c r="C186" s="70" t="s">
        <v>200</v>
      </c>
      <c r="D186" s="70"/>
      <c r="E186" s="40"/>
      <c r="F186" s="126">
        <f>scope_setting_budget_baseline!F179</f>
        <v>0</v>
      </c>
      <c r="G186" s="126">
        <f>scope_setting_budget_baseline!G179</f>
        <v>0</v>
      </c>
      <c r="H186" s="126">
        <f>scope_setting_budget_baseline!H179</f>
        <v>0</v>
      </c>
      <c r="I186" s="126">
        <f>scope_setting_budget_baseline!I179</f>
        <v>0</v>
      </c>
      <c r="J186" s="126">
        <f>scope_setting_budget_baseline!J179</f>
        <v>0</v>
      </c>
      <c r="K186" s="126">
        <f>scope_setting_budget_baseline!K179</f>
        <v>0</v>
      </c>
      <c r="L186" s="85"/>
      <c r="M186" s="85"/>
    </row>
    <row r="187" spans="1:13" ht="21" customHeight="1" x14ac:dyDescent="0.3">
      <c r="A187" s="52" t="s">
        <v>73</v>
      </c>
      <c r="B187" s="52"/>
      <c r="C187" s="70"/>
      <c r="D187" s="70"/>
      <c r="E187" s="40"/>
      <c r="F187" s="126">
        <f>scope_setting_budget_baseline!F180</f>
        <v>0</v>
      </c>
      <c r="G187" s="126">
        <f>scope_setting_budget_baseline!G180</f>
        <v>0</v>
      </c>
      <c r="H187" s="126">
        <f>scope_setting_budget_baseline!H180</f>
        <v>0</v>
      </c>
      <c r="I187" s="126">
        <f>scope_setting_budget_baseline!I180</f>
        <v>44</v>
      </c>
      <c r="J187" s="126">
        <f>scope_setting_budget_baseline!J180</f>
        <v>0</v>
      </c>
      <c r="K187" s="290">
        <f>scope_setting_budget_baseline!K180</f>
        <v>44</v>
      </c>
      <c r="L187" s="291"/>
      <c r="M187" s="292"/>
    </row>
    <row r="188" spans="1:13" ht="21" hidden="1" customHeight="1" x14ac:dyDescent="0.3">
      <c r="A188" s="52"/>
      <c r="B188" s="52" t="s">
        <v>230</v>
      </c>
      <c r="C188" s="70"/>
      <c r="D188" s="70"/>
      <c r="E188" s="40"/>
      <c r="F188" s="126">
        <f>scope_setting_budget_baseline!F181</f>
        <v>0</v>
      </c>
      <c r="G188" s="126">
        <f>scope_setting_budget_baseline!G181</f>
        <v>0</v>
      </c>
      <c r="H188" s="126">
        <f>scope_setting_budget_baseline!H181</f>
        <v>0</v>
      </c>
      <c r="I188" s="126">
        <f>scope_setting_budget_baseline!I181</f>
        <v>44</v>
      </c>
      <c r="J188" s="126">
        <f>scope_setting_budget_baseline!J181</f>
        <v>0</v>
      </c>
      <c r="K188" s="126">
        <f>scope_setting_budget_baseline!K181</f>
        <v>44</v>
      </c>
      <c r="L188" s="85"/>
      <c r="M188" s="85"/>
    </row>
    <row r="189" spans="1:13" ht="21" hidden="1" customHeight="1" x14ac:dyDescent="0.3">
      <c r="A189" s="52"/>
      <c r="B189" s="52"/>
      <c r="C189" s="70" t="s">
        <v>201</v>
      </c>
      <c r="D189" s="70"/>
      <c r="E189" s="40"/>
      <c r="F189" s="126">
        <f>scope_setting_budget_baseline!F182</f>
        <v>0</v>
      </c>
      <c r="G189" s="126">
        <f>scope_setting_budget_baseline!G182</f>
        <v>0</v>
      </c>
      <c r="H189" s="126">
        <f>scope_setting_budget_baseline!H182</f>
        <v>0</v>
      </c>
      <c r="I189" s="126">
        <f>scope_setting_budget_baseline!I182</f>
        <v>0</v>
      </c>
      <c r="J189" s="126">
        <f>scope_setting_budget_baseline!J182</f>
        <v>0</v>
      </c>
      <c r="K189" s="126">
        <f>scope_setting_budget_baseline!K182</f>
        <v>35</v>
      </c>
      <c r="L189" s="85"/>
      <c r="M189" s="85"/>
    </row>
    <row r="190" spans="1:13" ht="21" hidden="1" customHeight="1" x14ac:dyDescent="0.3">
      <c r="A190" s="52"/>
      <c r="B190" s="52"/>
      <c r="C190" s="70" t="s">
        <v>202</v>
      </c>
      <c r="D190" s="70"/>
      <c r="E190" s="40"/>
      <c r="F190" s="126">
        <f>scope_setting_budget_baseline!F183</f>
        <v>0</v>
      </c>
      <c r="G190" s="126">
        <f>scope_setting_budget_baseline!G183</f>
        <v>0</v>
      </c>
      <c r="H190" s="126">
        <f>scope_setting_budget_baseline!H183</f>
        <v>0</v>
      </c>
      <c r="I190" s="126">
        <f>scope_setting_budget_baseline!I183</f>
        <v>0</v>
      </c>
      <c r="J190" s="126">
        <f>scope_setting_budget_baseline!J183</f>
        <v>0</v>
      </c>
      <c r="K190" s="126">
        <f>scope_setting_budget_baseline!K183</f>
        <v>0</v>
      </c>
      <c r="L190" s="85"/>
      <c r="M190" s="85"/>
    </row>
    <row r="191" spans="1:13" ht="21" hidden="1" customHeight="1" x14ac:dyDescent="0.3">
      <c r="A191" s="52"/>
      <c r="B191" s="52"/>
      <c r="C191" s="70" t="s">
        <v>203</v>
      </c>
      <c r="D191" s="70"/>
      <c r="E191" s="40"/>
      <c r="F191" s="126">
        <f>scope_setting_budget_baseline!F184</f>
        <v>0</v>
      </c>
      <c r="G191" s="126">
        <f>scope_setting_budget_baseline!G184</f>
        <v>0</v>
      </c>
      <c r="H191" s="126">
        <f>scope_setting_budget_baseline!H184</f>
        <v>0</v>
      </c>
      <c r="I191" s="126">
        <f>scope_setting_budget_baseline!I184</f>
        <v>0</v>
      </c>
      <c r="J191" s="126">
        <f>scope_setting_budget_baseline!J184</f>
        <v>0</v>
      </c>
      <c r="K191" s="126">
        <f>scope_setting_budget_baseline!K184</f>
        <v>1</v>
      </c>
      <c r="L191" s="85"/>
      <c r="M191" s="85"/>
    </row>
    <row r="192" spans="1:13" ht="21" hidden="1" customHeight="1" x14ac:dyDescent="0.3">
      <c r="A192" s="52"/>
      <c r="B192" s="52"/>
      <c r="C192" s="70" t="s">
        <v>204</v>
      </c>
      <c r="D192" s="70"/>
      <c r="E192" s="40"/>
      <c r="F192" s="126">
        <f>scope_setting_budget_baseline!F185</f>
        <v>0</v>
      </c>
      <c r="G192" s="126">
        <f>scope_setting_budget_baseline!G185</f>
        <v>0</v>
      </c>
      <c r="H192" s="126">
        <f>scope_setting_budget_baseline!H185</f>
        <v>0</v>
      </c>
      <c r="I192" s="126">
        <f>scope_setting_budget_baseline!I185</f>
        <v>0</v>
      </c>
      <c r="J192" s="126">
        <f>scope_setting_budget_baseline!J185</f>
        <v>0</v>
      </c>
      <c r="K192" s="126">
        <f>scope_setting_budget_baseline!K185</f>
        <v>2</v>
      </c>
      <c r="L192" s="85"/>
      <c r="M192" s="85"/>
    </row>
    <row r="193" spans="1:13" ht="21" hidden="1" customHeight="1" x14ac:dyDescent="0.3">
      <c r="A193" s="52"/>
      <c r="B193" s="52"/>
      <c r="C193" s="70" t="s">
        <v>205</v>
      </c>
      <c r="D193" s="70"/>
      <c r="E193" s="40"/>
      <c r="F193" s="126">
        <f>scope_setting_budget_baseline!F186</f>
        <v>0</v>
      </c>
      <c r="G193" s="126">
        <f>scope_setting_budget_baseline!G186</f>
        <v>0</v>
      </c>
      <c r="H193" s="126">
        <f>scope_setting_budget_baseline!H186</f>
        <v>0</v>
      </c>
      <c r="I193" s="126">
        <f>scope_setting_budget_baseline!I186</f>
        <v>0</v>
      </c>
      <c r="J193" s="126">
        <f>scope_setting_budget_baseline!J186</f>
        <v>0</v>
      </c>
      <c r="K193" s="126">
        <f>scope_setting_budget_baseline!K186</f>
        <v>0</v>
      </c>
      <c r="L193" s="85"/>
      <c r="M193" s="85"/>
    </row>
    <row r="194" spans="1:13" ht="21" hidden="1" customHeight="1" x14ac:dyDescent="0.3">
      <c r="A194" s="52"/>
      <c r="B194" s="52"/>
      <c r="C194" s="70" t="s">
        <v>206</v>
      </c>
      <c r="D194" s="70"/>
      <c r="E194" s="40"/>
      <c r="F194" s="126">
        <f>scope_setting_budget_baseline!F187</f>
        <v>0</v>
      </c>
      <c r="G194" s="126">
        <f>scope_setting_budget_baseline!G187</f>
        <v>0</v>
      </c>
      <c r="H194" s="126">
        <f>scope_setting_budget_baseline!H187</f>
        <v>0</v>
      </c>
      <c r="I194" s="126">
        <f>scope_setting_budget_baseline!I187</f>
        <v>0</v>
      </c>
      <c r="J194" s="126">
        <f>scope_setting_budget_baseline!J187</f>
        <v>0</v>
      </c>
      <c r="K194" s="126">
        <f>scope_setting_budget_baseline!K187</f>
        <v>0</v>
      </c>
      <c r="L194" s="85"/>
      <c r="M194" s="85"/>
    </row>
    <row r="195" spans="1:13" ht="21" hidden="1" customHeight="1" x14ac:dyDescent="0.3">
      <c r="A195" s="52"/>
      <c r="B195" s="52"/>
      <c r="C195" s="70" t="s">
        <v>207</v>
      </c>
      <c r="D195" s="70"/>
      <c r="E195" s="40"/>
      <c r="F195" s="126">
        <f>scope_setting_budget_baseline!F188</f>
        <v>0</v>
      </c>
      <c r="G195" s="126">
        <f>scope_setting_budget_baseline!G188</f>
        <v>0</v>
      </c>
      <c r="H195" s="126">
        <f>scope_setting_budget_baseline!H188</f>
        <v>0</v>
      </c>
      <c r="I195" s="126">
        <f>scope_setting_budget_baseline!I188</f>
        <v>0</v>
      </c>
      <c r="J195" s="126">
        <f>scope_setting_budget_baseline!J188</f>
        <v>0</v>
      </c>
      <c r="K195" s="126">
        <f>scope_setting_budget_baseline!K188</f>
        <v>1</v>
      </c>
      <c r="L195" s="85"/>
      <c r="M195" s="85"/>
    </row>
    <row r="196" spans="1:13" ht="21" hidden="1" customHeight="1" x14ac:dyDescent="0.3">
      <c r="A196" s="52"/>
      <c r="B196" s="52"/>
      <c r="C196" s="70" t="s">
        <v>208</v>
      </c>
      <c r="D196" s="70"/>
      <c r="E196" s="40"/>
      <c r="F196" s="126">
        <f>scope_setting_budget_baseline!F189</f>
        <v>0</v>
      </c>
      <c r="G196" s="126">
        <f>scope_setting_budget_baseline!G189</f>
        <v>0</v>
      </c>
      <c r="H196" s="126">
        <f>scope_setting_budget_baseline!H189</f>
        <v>0</v>
      </c>
      <c r="I196" s="126">
        <f>scope_setting_budget_baseline!I189</f>
        <v>0</v>
      </c>
      <c r="J196" s="126">
        <f>scope_setting_budget_baseline!J189</f>
        <v>0</v>
      </c>
      <c r="K196" s="126">
        <f>scope_setting_budget_baseline!K189</f>
        <v>3</v>
      </c>
      <c r="L196" s="85"/>
      <c r="M196" s="85"/>
    </row>
    <row r="197" spans="1:13" ht="21" hidden="1" customHeight="1" x14ac:dyDescent="0.3">
      <c r="A197" s="52"/>
      <c r="B197" s="52"/>
      <c r="C197" s="74" t="s">
        <v>209</v>
      </c>
      <c r="D197" s="70"/>
      <c r="E197" s="40"/>
      <c r="F197" s="126">
        <f>scope_setting_budget_baseline!F190</f>
        <v>0</v>
      </c>
      <c r="G197" s="126">
        <f>scope_setting_budget_baseline!G190</f>
        <v>0</v>
      </c>
      <c r="H197" s="126">
        <f>scope_setting_budget_baseline!H190</f>
        <v>0</v>
      </c>
      <c r="I197" s="126">
        <f>scope_setting_budget_baseline!I190</f>
        <v>0</v>
      </c>
      <c r="J197" s="126">
        <f>scope_setting_budget_baseline!J190</f>
        <v>0</v>
      </c>
      <c r="K197" s="126">
        <f>scope_setting_budget_baseline!K190</f>
        <v>2</v>
      </c>
      <c r="L197" s="85"/>
      <c r="M197" s="85"/>
    </row>
    <row r="198" spans="1:13" ht="21" hidden="1" customHeight="1" x14ac:dyDescent="0.3">
      <c r="A198" s="52"/>
      <c r="B198" s="52" t="s">
        <v>210</v>
      </c>
      <c r="C198" s="70"/>
      <c r="D198" s="70"/>
      <c r="E198" s="40"/>
      <c r="F198" s="126">
        <f>scope_setting_budget_baseline!F191</f>
        <v>0</v>
      </c>
      <c r="G198" s="126">
        <f>scope_setting_budget_baseline!G191</f>
        <v>0</v>
      </c>
      <c r="H198" s="126">
        <f>scope_setting_budget_baseline!H191</f>
        <v>0</v>
      </c>
      <c r="I198" s="126">
        <f>scope_setting_budget_baseline!I191</f>
        <v>0</v>
      </c>
      <c r="J198" s="126">
        <f>scope_setting_budget_baseline!J191</f>
        <v>0</v>
      </c>
      <c r="K198" s="126">
        <f>scope_setting_budget_baseline!K191</f>
        <v>0</v>
      </c>
      <c r="L198" s="85"/>
      <c r="M198" s="85"/>
    </row>
    <row r="199" spans="1:13" ht="21" hidden="1" customHeight="1" x14ac:dyDescent="0.3">
      <c r="A199" s="52"/>
      <c r="B199" s="52"/>
      <c r="C199" s="70" t="s">
        <v>211</v>
      </c>
      <c r="D199" s="70"/>
      <c r="E199" s="40"/>
      <c r="F199" s="126">
        <f>scope_setting_budget_baseline!F192</f>
        <v>0</v>
      </c>
      <c r="G199" s="126">
        <f>scope_setting_budget_baseline!G192</f>
        <v>0</v>
      </c>
      <c r="H199" s="126">
        <f>scope_setting_budget_baseline!H192</f>
        <v>0</v>
      </c>
      <c r="I199" s="126">
        <f>scope_setting_budget_baseline!I192</f>
        <v>0</v>
      </c>
      <c r="J199" s="126">
        <f>scope_setting_budget_baseline!J192</f>
        <v>0</v>
      </c>
      <c r="K199" s="126">
        <f>scope_setting_budget_baseline!K192</f>
        <v>0</v>
      </c>
      <c r="L199" s="85"/>
      <c r="M199" s="85"/>
    </row>
    <row r="200" spans="1:13" ht="21" hidden="1" customHeight="1" x14ac:dyDescent="0.3">
      <c r="A200" s="52"/>
      <c r="B200" s="52"/>
      <c r="C200" s="70" t="s">
        <v>212</v>
      </c>
      <c r="D200" s="70"/>
      <c r="E200" s="40"/>
      <c r="F200" s="126">
        <f>scope_setting_budget_baseline!F193</f>
        <v>0</v>
      </c>
      <c r="G200" s="126">
        <f>scope_setting_budget_baseline!G193</f>
        <v>0</v>
      </c>
      <c r="H200" s="126">
        <f>scope_setting_budget_baseline!H193</f>
        <v>0</v>
      </c>
      <c r="I200" s="126">
        <f>scope_setting_budget_baseline!I193</f>
        <v>0</v>
      </c>
      <c r="J200" s="126">
        <f>scope_setting_budget_baseline!J193</f>
        <v>0</v>
      </c>
      <c r="K200" s="126">
        <f>scope_setting_budget_baseline!K193</f>
        <v>0</v>
      </c>
      <c r="L200" s="85"/>
      <c r="M200" s="85"/>
    </row>
    <row r="201" spans="1:13" ht="21" hidden="1" customHeight="1" x14ac:dyDescent="0.3">
      <c r="A201" s="52"/>
      <c r="B201" s="52"/>
      <c r="C201" s="70" t="s">
        <v>213</v>
      </c>
      <c r="D201" s="70"/>
      <c r="E201" s="40"/>
      <c r="F201" s="126">
        <f>scope_setting_budget_baseline!F194</f>
        <v>0</v>
      </c>
      <c r="G201" s="126">
        <f>scope_setting_budget_baseline!G194</f>
        <v>0</v>
      </c>
      <c r="H201" s="126">
        <f>scope_setting_budget_baseline!H194</f>
        <v>0</v>
      </c>
      <c r="I201" s="126">
        <f>scope_setting_budget_baseline!I194</f>
        <v>0</v>
      </c>
      <c r="J201" s="126">
        <f>scope_setting_budget_baseline!J194</f>
        <v>0</v>
      </c>
      <c r="K201" s="126">
        <f>scope_setting_budget_baseline!K194</f>
        <v>0</v>
      </c>
      <c r="L201" s="85"/>
      <c r="M201" s="85"/>
    </row>
    <row r="202" spans="1:13" ht="21" hidden="1" customHeight="1" x14ac:dyDescent="0.3">
      <c r="A202" s="52"/>
      <c r="B202" s="52"/>
      <c r="C202" s="70" t="s">
        <v>214</v>
      </c>
      <c r="D202" s="70"/>
      <c r="E202" s="40"/>
      <c r="F202" s="126">
        <f>scope_setting_budget_baseline!F195</f>
        <v>0</v>
      </c>
      <c r="G202" s="126">
        <f>scope_setting_budget_baseline!G195</f>
        <v>0</v>
      </c>
      <c r="H202" s="126">
        <f>scope_setting_budget_baseline!H195</f>
        <v>0</v>
      </c>
      <c r="I202" s="126">
        <f>scope_setting_budget_baseline!I195</f>
        <v>0</v>
      </c>
      <c r="J202" s="126">
        <f>scope_setting_budget_baseline!J195</f>
        <v>0</v>
      </c>
      <c r="K202" s="126">
        <f>scope_setting_budget_baseline!K195</f>
        <v>0</v>
      </c>
      <c r="L202" s="85"/>
      <c r="M202" s="85"/>
    </row>
    <row r="203" spans="1:13" ht="21" hidden="1" customHeight="1" x14ac:dyDescent="0.3">
      <c r="A203" s="52"/>
      <c r="B203" s="52"/>
      <c r="C203" s="70" t="s">
        <v>215</v>
      </c>
      <c r="D203" s="70"/>
      <c r="E203" s="40"/>
      <c r="F203" s="126">
        <f>scope_setting_budget_baseline!F196</f>
        <v>0</v>
      </c>
      <c r="G203" s="126">
        <f>scope_setting_budget_baseline!G196</f>
        <v>0</v>
      </c>
      <c r="H203" s="126">
        <f>scope_setting_budget_baseline!H196</f>
        <v>0</v>
      </c>
      <c r="I203" s="126">
        <f>scope_setting_budget_baseline!I196</f>
        <v>0</v>
      </c>
      <c r="J203" s="126">
        <f>scope_setting_budget_baseline!J196</f>
        <v>0</v>
      </c>
      <c r="K203" s="126">
        <f>scope_setting_budget_baseline!K196</f>
        <v>0</v>
      </c>
      <c r="L203" s="85"/>
      <c r="M203" s="85"/>
    </row>
    <row r="204" spans="1:13" ht="21" hidden="1" customHeight="1" x14ac:dyDescent="0.3">
      <c r="A204" s="52"/>
      <c r="B204" s="52"/>
      <c r="C204" s="70" t="s">
        <v>216</v>
      </c>
      <c r="D204" s="70"/>
      <c r="E204" s="40"/>
      <c r="F204" s="126">
        <f>scope_setting_budget_baseline!F197</f>
        <v>0</v>
      </c>
      <c r="G204" s="126">
        <f>scope_setting_budget_baseline!G197</f>
        <v>0</v>
      </c>
      <c r="H204" s="126">
        <f>scope_setting_budget_baseline!H197</f>
        <v>0</v>
      </c>
      <c r="I204" s="126">
        <f>scope_setting_budget_baseline!I197</f>
        <v>0</v>
      </c>
      <c r="J204" s="126">
        <f>scope_setting_budget_baseline!J197</f>
        <v>0</v>
      </c>
      <c r="K204" s="126">
        <f>scope_setting_budget_baseline!K197</f>
        <v>0</v>
      </c>
      <c r="L204" s="85"/>
      <c r="M204" s="85"/>
    </row>
    <row r="205" spans="1:13" ht="21" hidden="1" customHeight="1" x14ac:dyDescent="0.3">
      <c r="A205" s="52"/>
      <c r="B205" s="52"/>
      <c r="C205" s="70" t="s">
        <v>217</v>
      </c>
      <c r="D205" s="70"/>
      <c r="E205" s="40"/>
      <c r="F205" s="126">
        <f>scope_setting_budget_baseline!F198</f>
        <v>0</v>
      </c>
      <c r="G205" s="126">
        <f>scope_setting_budget_baseline!G198</f>
        <v>0</v>
      </c>
      <c r="H205" s="126">
        <f>scope_setting_budget_baseline!H198</f>
        <v>0</v>
      </c>
      <c r="I205" s="126">
        <f>scope_setting_budget_baseline!I198</f>
        <v>0</v>
      </c>
      <c r="J205" s="126">
        <f>scope_setting_budget_baseline!J198</f>
        <v>0</v>
      </c>
      <c r="K205" s="126">
        <f>scope_setting_budget_baseline!K198</f>
        <v>0</v>
      </c>
      <c r="L205" s="85"/>
      <c r="M205" s="85"/>
    </row>
    <row r="206" spans="1:13" ht="21" hidden="1" customHeight="1" x14ac:dyDescent="0.3">
      <c r="A206" s="52"/>
      <c r="B206" s="52"/>
      <c r="C206" s="70" t="s">
        <v>218</v>
      </c>
      <c r="D206" s="70"/>
      <c r="E206" s="40"/>
      <c r="F206" s="126">
        <f>scope_setting_budget_baseline!F199</f>
        <v>0</v>
      </c>
      <c r="G206" s="126">
        <f>scope_setting_budget_baseline!G199</f>
        <v>0</v>
      </c>
      <c r="H206" s="126">
        <f>scope_setting_budget_baseline!H199</f>
        <v>0</v>
      </c>
      <c r="I206" s="126">
        <f>scope_setting_budget_baseline!I199</f>
        <v>0</v>
      </c>
      <c r="J206" s="126">
        <f>scope_setting_budget_baseline!J199</f>
        <v>0</v>
      </c>
      <c r="K206" s="126">
        <f>scope_setting_budget_baseline!K199</f>
        <v>0</v>
      </c>
      <c r="L206" s="85"/>
      <c r="M206" s="85"/>
    </row>
    <row r="207" spans="1:13" ht="21" hidden="1" customHeight="1" x14ac:dyDescent="0.3">
      <c r="A207" s="52"/>
      <c r="B207" s="52"/>
      <c r="C207" s="74" t="s">
        <v>219</v>
      </c>
      <c r="D207" s="70"/>
      <c r="E207" s="40"/>
      <c r="F207" s="126">
        <f>scope_setting_budget_baseline!F200</f>
        <v>0</v>
      </c>
      <c r="G207" s="126">
        <f>scope_setting_budget_baseline!G200</f>
        <v>0</v>
      </c>
      <c r="H207" s="126">
        <f>scope_setting_budget_baseline!H200</f>
        <v>0</v>
      </c>
      <c r="I207" s="126">
        <f>scope_setting_budget_baseline!I200</f>
        <v>0</v>
      </c>
      <c r="J207" s="126">
        <f>scope_setting_budget_baseline!J200</f>
        <v>0</v>
      </c>
      <c r="K207" s="126">
        <f>scope_setting_budget_baseline!K200</f>
        <v>0</v>
      </c>
      <c r="L207" s="85"/>
      <c r="M207" s="85"/>
    </row>
    <row r="208" spans="1:13" ht="21" hidden="1" customHeight="1" x14ac:dyDescent="0.3">
      <c r="A208" s="52"/>
      <c r="B208" s="52" t="s">
        <v>220</v>
      </c>
      <c r="C208" s="70"/>
      <c r="D208" s="70"/>
      <c r="E208" s="40"/>
      <c r="F208" s="126">
        <f>scope_setting_budget_baseline!F201</f>
        <v>0</v>
      </c>
      <c r="G208" s="126">
        <f>scope_setting_budget_baseline!G201</f>
        <v>0</v>
      </c>
      <c r="H208" s="126">
        <f>scope_setting_budget_baseline!H201</f>
        <v>0</v>
      </c>
      <c r="I208" s="126">
        <f>scope_setting_budget_baseline!I201</f>
        <v>0</v>
      </c>
      <c r="J208" s="126">
        <f>scope_setting_budget_baseline!J201</f>
        <v>0</v>
      </c>
      <c r="K208" s="126">
        <f>scope_setting_budget_baseline!K201</f>
        <v>0</v>
      </c>
      <c r="L208" s="85"/>
      <c r="M208" s="85"/>
    </row>
    <row r="209" spans="1:13" ht="21" hidden="1" customHeight="1" x14ac:dyDescent="0.3">
      <c r="A209" s="52"/>
      <c r="B209" s="52"/>
      <c r="C209" s="70" t="s">
        <v>221</v>
      </c>
      <c r="D209" s="70"/>
      <c r="E209" s="40"/>
      <c r="F209" s="126">
        <f>scope_setting_budget_baseline!F202</f>
        <v>0</v>
      </c>
      <c r="G209" s="126">
        <f>scope_setting_budget_baseline!G202</f>
        <v>0</v>
      </c>
      <c r="H209" s="126">
        <f>scope_setting_budget_baseline!H202</f>
        <v>0</v>
      </c>
      <c r="I209" s="126">
        <f>scope_setting_budget_baseline!I202</f>
        <v>0</v>
      </c>
      <c r="J209" s="126">
        <f>scope_setting_budget_baseline!J202</f>
        <v>0</v>
      </c>
      <c r="K209" s="126">
        <f>scope_setting_budget_baseline!K202</f>
        <v>0</v>
      </c>
      <c r="L209" s="85"/>
      <c r="M209" s="85"/>
    </row>
    <row r="210" spans="1:13" ht="21" hidden="1" customHeight="1" x14ac:dyDescent="0.3">
      <c r="A210" s="52"/>
      <c r="B210" s="52"/>
      <c r="C210" s="70" t="s">
        <v>222</v>
      </c>
      <c r="D210" s="70"/>
      <c r="E210" s="40"/>
      <c r="F210" s="126">
        <f>scope_setting_budget_baseline!F203</f>
        <v>0</v>
      </c>
      <c r="G210" s="126">
        <f>scope_setting_budget_baseline!G203</f>
        <v>0</v>
      </c>
      <c r="H210" s="126">
        <f>scope_setting_budget_baseline!H203</f>
        <v>0</v>
      </c>
      <c r="I210" s="126">
        <f>scope_setting_budget_baseline!I203</f>
        <v>0</v>
      </c>
      <c r="J210" s="126">
        <f>scope_setting_budget_baseline!J203</f>
        <v>0</v>
      </c>
      <c r="K210" s="126">
        <f>scope_setting_budget_baseline!K203</f>
        <v>0</v>
      </c>
      <c r="L210" s="85"/>
      <c r="M210" s="85"/>
    </row>
    <row r="211" spans="1:13" ht="21" hidden="1" customHeight="1" x14ac:dyDescent="0.3">
      <c r="A211" s="52"/>
      <c r="B211" s="52"/>
      <c r="C211" s="70" t="s">
        <v>223</v>
      </c>
      <c r="D211" s="70"/>
      <c r="E211" s="40"/>
      <c r="F211" s="126">
        <f>scope_setting_budget_baseline!F204</f>
        <v>0</v>
      </c>
      <c r="G211" s="126">
        <f>scope_setting_budget_baseline!G204</f>
        <v>0</v>
      </c>
      <c r="H211" s="126">
        <f>scope_setting_budget_baseline!H204</f>
        <v>0</v>
      </c>
      <c r="I211" s="126">
        <f>scope_setting_budget_baseline!I204</f>
        <v>0</v>
      </c>
      <c r="J211" s="126">
        <f>scope_setting_budget_baseline!J204</f>
        <v>0</v>
      </c>
      <c r="K211" s="126">
        <f>scope_setting_budget_baseline!K204</f>
        <v>0</v>
      </c>
      <c r="L211" s="85"/>
      <c r="M211" s="85"/>
    </row>
    <row r="212" spans="1:13" ht="21" hidden="1" customHeight="1" x14ac:dyDescent="0.3">
      <c r="A212" s="52"/>
      <c r="B212" s="52"/>
      <c r="C212" s="70" t="s">
        <v>224</v>
      </c>
      <c r="D212" s="70"/>
      <c r="E212" s="40"/>
      <c r="F212" s="126">
        <f>scope_setting_budget_baseline!F205</f>
        <v>0</v>
      </c>
      <c r="G212" s="126">
        <f>scope_setting_budget_baseline!G205</f>
        <v>0</v>
      </c>
      <c r="H212" s="126">
        <f>scope_setting_budget_baseline!H205</f>
        <v>0</v>
      </c>
      <c r="I212" s="126">
        <f>scope_setting_budget_baseline!I205</f>
        <v>0</v>
      </c>
      <c r="J212" s="126">
        <f>scope_setting_budget_baseline!J205</f>
        <v>0</v>
      </c>
      <c r="K212" s="126">
        <f>scope_setting_budget_baseline!K205</f>
        <v>0</v>
      </c>
      <c r="L212" s="85"/>
      <c r="M212" s="85"/>
    </row>
    <row r="213" spans="1:13" ht="21" hidden="1" customHeight="1" x14ac:dyDescent="0.3">
      <c r="A213" s="52"/>
      <c r="B213" s="52"/>
      <c r="C213" s="70" t="s">
        <v>225</v>
      </c>
      <c r="D213" s="70"/>
      <c r="E213" s="40"/>
      <c r="F213" s="126">
        <f>scope_setting_budget_baseline!F206</f>
        <v>0</v>
      </c>
      <c r="G213" s="126">
        <f>scope_setting_budget_baseline!G206</f>
        <v>0</v>
      </c>
      <c r="H213" s="126">
        <f>scope_setting_budget_baseline!H206</f>
        <v>0</v>
      </c>
      <c r="I213" s="126">
        <f>scope_setting_budget_baseline!I206</f>
        <v>0</v>
      </c>
      <c r="J213" s="126">
        <f>scope_setting_budget_baseline!J206</f>
        <v>0</v>
      </c>
      <c r="K213" s="126">
        <f>scope_setting_budget_baseline!K206</f>
        <v>0</v>
      </c>
      <c r="L213" s="85"/>
      <c r="M213" s="85"/>
    </row>
    <row r="214" spans="1:13" ht="21" hidden="1" customHeight="1" x14ac:dyDescent="0.3">
      <c r="A214" s="52"/>
      <c r="B214" s="52"/>
      <c r="C214" s="70" t="s">
        <v>226</v>
      </c>
      <c r="D214" s="70"/>
      <c r="E214" s="40"/>
      <c r="F214" s="126">
        <f>scope_setting_budget_baseline!F207</f>
        <v>0</v>
      </c>
      <c r="G214" s="126">
        <f>scope_setting_budget_baseline!G207</f>
        <v>0</v>
      </c>
      <c r="H214" s="126">
        <f>scope_setting_budget_baseline!H207</f>
        <v>0</v>
      </c>
      <c r="I214" s="126">
        <f>scope_setting_budget_baseline!I207</f>
        <v>0</v>
      </c>
      <c r="J214" s="126">
        <f>scope_setting_budget_baseline!J207</f>
        <v>0</v>
      </c>
      <c r="K214" s="126">
        <f>scope_setting_budget_baseline!K207</f>
        <v>0</v>
      </c>
      <c r="L214" s="85"/>
      <c r="M214" s="85"/>
    </row>
    <row r="215" spans="1:13" ht="21" hidden="1" customHeight="1" x14ac:dyDescent="0.3">
      <c r="A215" s="52"/>
      <c r="B215" s="52"/>
      <c r="C215" s="70" t="s">
        <v>227</v>
      </c>
      <c r="D215" s="70"/>
      <c r="E215" s="40"/>
      <c r="F215" s="126">
        <f>scope_setting_budget_baseline!F208</f>
        <v>0</v>
      </c>
      <c r="G215" s="126">
        <f>scope_setting_budget_baseline!G208</f>
        <v>0</v>
      </c>
      <c r="H215" s="126">
        <f>scope_setting_budget_baseline!H208</f>
        <v>0</v>
      </c>
      <c r="I215" s="126">
        <f>scope_setting_budget_baseline!I208</f>
        <v>0</v>
      </c>
      <c r="J215" s="126">
        <f>scope_setting_budget_baseline!J208</f>
        <v>0</v>
      </c>
      <c r="K215" s="126">
        <f>scope_setting_budget_baseline!K208</f>
        <v>0</v>
      </c>
      <c r="L215" s="85"/>
      <c r="M215" s="85"/>
    </row>
    <row r="216" spans="1:13" ht="21" hidden="1" customHeight="1" x14ac:dyDescent="0.3">
      <c r="A216" s="52"/>
      <c r="B216" s="52"/>
      <c r="C216" s="70" t="s">
        <v>228</v>
      </c>
      <c r="D216" s="70"/>
      <c r="E216" s="40"/>
      <c r="F216" s="126">
        <f>scope_setting_budget_baseline!F209</f>
        <v>0</v>
      </c>
      <c r="G216" s="126">
        <f>scope_setting_budget_baseline!G209</f>
        <v>0</v>
      </c>
      <c r="H216" s="126">
        <f>scope_setting_budget_baseline!H209</f>
        <v>0</v>
      </c>
      <c r="I216" s="126">
        <f>scope_setting_budget_baseline!I209</f>
        <v>0</v>
      </c>
      <c r="J216" s="126">
        <f>scope_setting_budget_baseline!J209</f>
        <v>0</v>
      </c>
      <c r="K216" s="126">
        <f>scope_setting_budget_baseline!K209</f>
        <v>0</v>
      </c>
      <c r="L216" s="85"/>
      <c r="M216" s="85"/>
    </row>
    <row r="217" spans="1:13" ht="21" hidden="1" customHeight="1" x14ac:dyDescent="0.3">
      <c r="A217" s="52"/>
      <c r="B217" s="52"/>
      <c r="C217" s="74" t="s">
        <v>229</v>
      </c>
      <c r="D217" s="70"/>
      <c r="E217" s="40"/>
      <c r="F217" s="126">
        <f>scope_setting_budget_baseline!F210</f>
        <v>0</v>
      </c>
      <c r="G217" s="126">
        <f>scope_setting_budget_baseline!G210</f>
        <v>0</v>
      </c>
      <c r="H217" s="126">
        <f>scope_setting_budget_baseline!H210</f>
        <v>0</v>
      </c>
      <c r="I217" s="126">
        <f>scope_setting_budget_baseline!I210</f>
        <v>0</v>
      </c>
      <c r="J217" s="126">
        <f>scope_setting_budget_baseline!J210</f>
        <v>0</v>
      </c>
      <c r="K217" s="126">
        <f>scope_setting_budget_baseline!K210</f>
        <v>0</v>
      </c>
      <c r="L217" s="85"/>
      <c r="M217" s="85"/>
    </row>
    <row r="218" spans="1:13" ht="21" customHeight="1" x14ac:dyDescent="0.3">
      <c r="A218" s="52" t="s">
        <v>74</v>
      </c>
      <c r="B218" s="52"/>
      <c r="C218" s="70"/>
      <c r="D218" s="70"/>
      <c r="E218" s="40"/>
      <c r="F218" s="126">
        <f>scope_setting_budget_baseline!F211</f>
        <v>0</v>
      </c>
      <c r="G218" s="126">
        <f>scope_setting_budget_baseline!G211</f>
        <v>0</v>
      </c>
      <c r="H218" s="126">
        <f>scope_setting_budget_baseline!H211</f>
        <v>0</v>
      </c>
      <c r="I218" s="126">
        <f>scope_setting_budget_baseline!I211</f>
        <v>0</v>
      </c>
      <c r="J218" s="126">
        <f>scope_setting_budget_baseline!J211</f>
        <v>0</v>
      </c>
      <c r="K218" s="290">
        <f>scope_setting_budget_baseline!K211</f>
        <v>0</v>
      </c>
      <c r="L218" s="291"/>
      <c r="M218" s="292"/>
    </row>
    <row r="219" spans="1:13" ht="21" hidden="1" customHeight="1" x14ac:dyDescent="0.3">
      <c r="A219" s="52"/>
      <c r="B219" s="52" t="s">
        <v>231</v>
      </c>
      <c r="C219" s="70"/>
      <c r="D219" s="70"/>
      <c r="E219" s="40"/>
      <c r="F219" s="126">
        <f>scope_setting_budget_baseline!F212</f>
        <v>0</v>
      </c>
      <c r="G219" s="126">
        <f>scope_setting_budget_baseline!G212</f>
        <v>0</v>
      </c>
      <c r="H219" s="126">
        <f>scope_setting_budget_baseline!H212</f>
        <v>0</v>
      </c>
      <c r="I219" s="126">
        <f>scope_setting_budget_baseline!I212</f>
        <v>0</v>
      </c>
      <c r="J219" s="126">
        <f>scope_setting_budget_baseline!J212</f>
        <v>0</v>
      </c>
      <c r="K219" s="126">
        <f>scope_setting_budget_baseline!K212</f>
        <v>0</v>
      </c>
      <c r="L219" s="85"/>
      <c r="M219" s="85"/>
    </row>
    <row r="220" spans="1:13" ht="21" hidden="1" customHeight="1" x14ac:dyDescent="0.3">
      <c r="A220" s="52"/>
      <c r="B220" s="52"/>
      <c r="C220" s="70" t="s">
        <v>75</v>
      </c>
      <c r="D220" s="70"/>
      <c r="E220" s="40"/>
      <c r="F220" s="126">
        <f>scope_setting_budget_baseline!F213</f>
        <v>0</v>
      </c>
      <c r="G220" s="126">
        <f>scope_setting_budget_baseline!G213</f>
        <v>0</v>
      </c>
      <c r="H220" s="126">
        <f>scope_setting_budget_baseline!H213</f>
        <v>0</v>
      </c>
      <c r="I220" s="126">
        <f>scope_setting_budget_baseline!I213</f>
        <v>0</v>
      </c>
      <c r="J220" s="126">
        <f>scope_setting_budget_baseline!J213</f>
        <v>0</v>
      </c>
      <c r="K220" s="126">
        <f>scope_setting_budget_baseline!K213</f>
        <v>0</v>
      </c>
      <c r="L220" s="85"/>
      <c r="M220" s="85"/>
    </row>
    <row r="221" spans="1:13" ht="21" hidden="1" customHeight="1" x14ac:dyDescent="0.3">
      <c r="A221" s="52"/>
      <c r="B221" s="52"/>
      <c r="C221" s="70" t="s">
        <v>76</v>
      </c>
      <c r="D221" s="70"/>
      <c r="E221" s="40"/>
      <c r="F221" s="126">
        <f>scope_setting_budget_baseline!F214</f>
        <v>0</v>
      </c>
      <c r="G221" s="126">
        <f>scope_setting_budget_baseline!G214</f>
        <v>0</v>
      </c>
      <c r="H221" s="126">
        <f>scope_setting_budget_baseline!H214</f>
        <v>0</v>
      </c>
      <c r="I221" s="126">
        <f>scope_setting_budget_baseline!I214</f>
        <v>0</v>
      </c>
      <c r="J221" s="126">
        <f>scope_setting_budget_baseline!J214</f>
        <v>0</v>
      </c>
      <c r="K221" s="126">
        <f>scope_setting_budget_baseline!K214</f>
        <v>0</v>
      </c>
      <c r="L221" s="85"/>
      <c r="M221" s="85"/>
    </row>
    <row r="222" spans="1:13" ht="21" hidden="1" customHeight="1" x14ac:dyDescent="0.3">
      <c r="A222" s="52"/>
      <c r="B222" s="52"/>
      <c r="C222" s="70" t="s">
        <v>77</v>
      </c>
      <c r="D222" s="70"/>
      <c r="E222" s="40"/>
      <c r="F222" s="126">
        <f>scope_setting_budget_baseline!F215</f>
        <v>0</v>
      </c>
      <c r="G222" s="126">
        <f>scope_setting_budget_baseline!G215</f>
        <v>0</v>
      </c>
      <c r="H222" s="126">
        <f>scope_setting_budget_baseline!H215</f>
        <v>0</v>
      </c>
      <c r="I222" s="126">
        <f>scope_setting_budget_baseline!I215</f>
        <v>0</v>
      </c>
      <c r="J222" s="126">
        <f>scope_setting_budget_baseline!J215</f>
        <v>0</v>
      </c>
      <c r="K222" s="126">
        <f>scope_setting_budget_baseline!K215</f>
        <v>0</v>
      </c>
      <c r="L222" s="85"/>
      <c r="M222" s="85"/>
    </row>
    <row r="223" spans="1:13" ht="21" hidden="1" customHeight="1" x14ac:dyDescent="0.3">
      <c r="A223" s="52"/>
      <c r="B223" s="52"/>
      <c r="C223" s="70" t="s">
        <v>78</v>
      </c>
      <c r="D223" s="70"/>
      <c r="E223" s="40"/>
      <c r="F223" s="126">
        <f>scope_setting_budget_baseline!F216</f>
        <v>0</v>
      </c>
      <c r="G223" s="126">
        <f>scope_setting_budget_baseline!G216</f>
        <v>0</v>
      </c>
      <c r="H223" s="126">
        <f>scope_setting_budget_baseline!H216</f>
        <v>0</v>
      </c>
      <c r="I223" s="126">
        <f>scope_setting_budget_baseline!I216</f>
        <v>0</v>
      </c>
      <c r="J223" s="126">
        <f>scope_setting_budget_baseline!J216</f>
        <v>0</v>
      </c>
      <c r="K223" s="126">
        <f>scope_setting_budget_baseline!K216</f>
        <v>0</v>
      </c>
      <c r="L223" s="85"/>
      <c r="M223" s="85"/>
    </row>
    <row r="224" spans="1:13" ht="21" hidden="1" customHeight="1" x14ac:dyDescent="0.3">
      <c r="A224" s="52"/>
      <c r="B224" s="52"/>
      <c r="C224" s="70" t="s">
        <v>79</v>
      </c>
      <c r="D224" s="70"/>
      <c r="E224" s="40"/>
      <c r="F224" s="126">
        <f>scope_setting_budget_baseline!F217</f>
        <v>0</v>
      </c>
      <c r="G224" s="126">
        <f>scope_setting_budget_baseline!G217</f>
        <v>0</v>
      </c>
      <c r="H224" s="126">
        <f>scope_setting_budget_baseline!H217</f>
        <v>0</v>
      </c>
      <c r="I224" s="126">
        <f>scope_setting_budget_baseline!I217</f>
        <v>0</v>
      </c>
      <c r="J224" s="126">
        <f>scope_setting_budget_baseline!J217</f>
        <v>0</v>
      </c>
      <c r="K224" s="126">
        <f>scope_setting_budget_baseline!K217</f>
        <v>0</v>
      </c>
      <c r="L224" s="85"/>
      <c r="M224" s="85"/>
    </row>
    <row r="225" spans="1:13" ht="21" hidden="1" customHeight="1" x14ac:dyDescent="0.3">
      <c r="A225" s="52"/>
      <c r="B225" s="52"/>
      <c r="C225" s="70" t="s">
        <v>80</v>
      </c>
      <c r="D225" s="70"/>
      <c r="E225" s="40"/>
      <c r="F225" s="126">
        <f>scope_setting_budget_baseline!F218</f>
        <v>0</v>
      </c>
      <c r="G225" s="126">
        <f>scope_setting_budget_baseline!G218</f>
        <v>0</v>
      </c>
      <c r="H225" s="126">
        <f>scope_setting_budget_baseline!H218</f>
        <v>0</v>
      </c>
      <c r="I225" s="126">
        <f>scope_setting_budget_baseline!I218</f>
        <v>0</v>
      </c>
      <c r="J225" s="126">
        <f>scope_setting_budget_baseline!J218</f>
        <v>0</v>
      </c>
      <c r="K225" s="126">
        <f>scope_setting_budget_baseline!K218</f>
        <v>0</v>
      </c>
      <c r="L225" s="85"/>
      <c r="M225" s="85"/>
    </row>
    <row r="226" spans="1:13" ht="21" hidden="1" customHeight="1" x14ac:dyDescent="0.3">
      <c r="A226" s="52"/>
      <c r="B226" s="52" t="s">
        <v>232</v>
      </c>
      <c r="C226" s="70"/>
      <c r="D226" s="70"/>
      <c r="E226" s="40"/>
      <c r="F226" s="126">
        <f>scope_setting_budget_baseline!F219</f>
        <v>0</v>
      </c>
      <c r="G226" s="126">
        <f>scope_setting_budget_baseline!G219</f>
        <v>0</v>
      </c>
      <c r="H226" s="126">
        <f>scope_setting_budget_baseline!H219</f>
        <v>0</v>
      </c>
      <c r="I226" s="126">
        <f>scope_setting_budget_baseline!I219</f>
        <v>0</v>
      </c>
      <c r="J226" s="126">
        <f>scope_setting_budget_baseline!J219</f>
        <v>0</v>
      </c>
      <c r="K226" s="126">
        <f>scope_setting_budget_baseline!K219</f>
        <v>0</v>
      </c>
      <c r="L226" s="85"/>
      <c r="M226" s="85"/>
    </row>
    <row r="227" spans="1:13" ht="21" hidden="1" customHeight="1" x14ac:dyDescent="0.3">
      <c r="A227" s="52"/>
      <c r="B227" s="52"/>
      <c r="C227" s="70" t="s">
        <v>75</v>
      </c>
      <c r="D227" s="70"/>
      <c r="E227" s="40"/>
      <c r="F227" s="126">
        <f>scope_setting_budget_baseline!F220</f>
        <v>0</v>
      </c>
      <c r="G227" s="126">
        <f>scope_setting_budget_baseline!G220</f>
        <v>0</v>
      </c>
      <c r="H227" s="126">
        <f>scope_setting_budget_baseline!H220</f>
        <v>0</v>
      </c>
      <c r="I227" s="126">
        <f>scope_setting_budget_baseline!I220</f>
        <v>0</v>
      </c>
      <c r="J227" s="126">
        <f>scope_setting_budget_baseline!J220</f>
        <v>0</v>
      </c>
      <c r="K227" s="126">
        <f>scope_setting_budget_baseline!K220</f>
        <v>0</v>
      </c>
      <c r="L227" s="85"/>
      <c r="M227" s="85"/>
    </row>
    <row r="228" spans="1:13" ht="21" hidden="1" customHeight="1" x14ac:dyDescent="0.3">
      <c r="A228" s="52"/>
      <c r="B228" s="52"/>
      <c r="C228" s="70" t="s">
        <v>76</v>
      </c>
      <c r="D228" s="70"/>
      <c r="E228" s="40"/>
      <c r="F228" s="126">
        <f>scope_setting_budget_baseline!F221</f>
        <v>0</v>
      </c>
      <c r="G228" s="126">
        <f>scope_setting_budget_baseline!G221</f>
        <v>0</v>
      </c>
      <c r="H228" s="126">
        <f>scope_setting_budget_baseline!H221</f>
        <v>0</v>
      </c>
      <c r="I228" s="126">
        <f>scope_setting_budget_baseline!I221</f>
        <v>0</v>
      </c>
      <c r="J228" s="126">
        <f>scope_setting_budget_baseline!J221</f>
        <v>0</v>
      </c>
      <c r="K228" s="126">
        <f>scope_setting_budget_baseline!K221</f>
        <v>0</v>
      </c>
      <c r="L228" s="85"/>
      <c r="M228" s="85"/>
    </row>
    <row r="229" spans="1:13" ht="21" hidden="1" customHeight="1" x14ac:dyDescent="0.3">
      <c r="A229" s="52"/>
      <c r="B229" s="52"/>
      <c r="C229" s="70" t="s">
        <v>77</v>
      </c>
      <c r="D229" s="70"/>
      <c r="E229" s="40"/>
      <c r="F229" s="126">
        <f>scope_setting_budget_baseline!F222</f>
        <v>0</v>
      </c>
      <c r="G229" s="126">
        <f>scope_setting_budget_baseline!G222</f>
        <v>0</v>
      </c>
      <c r="H229" s="126">
        <f>scope_setting_budget_baseline!H222</f>
        <v>0</v>
      </c>
      <c r="I229" s="126">
        <f>scope_setting_budget_baseline!I222</f>
        <v>0</v>
      </c>
      <c r="J229" s="126">
        <f>scope_setting_budget_baseline!J222</f>
        <v>0</v>
      </c>
      <c r="K229" s="126">
        <f>scope_setting_budget_baseline!K222</f>
        <v>0</v>
      </c>
      <c r="L229" s="85"/>
      <c r="M229" s="85"/>
    </row>
    <row r="230" spans="1:13" ht="21" hidden="1" customHeight="1" x14ac:dyDescent="0.3">
      <c r="A230" s="52"/>
      <c r="B230" s="52"/>
      <c r="C230" s="70" t="s">
        <v>78</v>
      </c>
      <c r="D230" s="70"/>
      <c r="E230" s="40"/>
      <c r="F230" s="126">
        <f>scope_setting_budget_baseline!F223</f>
        <v>0</v>
      </c>
      <c r="G230" s="126">
        <f>scope_setting_budget_baseline!G223</f>
        <v>0</v>
      </c>
      <c r="H230" s="126">
        <f>scope_setting_budget_baseline!H223</f>
        <v>0</v>
      </c>
      <c r="I230" s="126">
        <f>scope_setting_budget_baseline!I223</f>
        <v>0</v>
      </c>
      <c r="J230" s="126">
        <f>scope_setting_budget_baseline!J223</f>
        <v>0</v>
      </c>
      <c r="K230" s="126">
        <f>scope_setting_budget_baseline!K223</f>
        <v>0</v>
      </c>
      <c r="L230" s="85"/>
      <c r="M230" s="85"/>
    </row>
    <row r="231" spans="1:13" ht="21" hidden="1" customHeight="1" x14ac:dyDescent="0.3">
      <c r="A231" s="52"/>
      <c r="B231" s="52"/>
      <c r="C231" s="70" t="s">
        <v>79</v>
      </c>
      <c r="D231" s="70"/>
      <c r="E231" s="40"/>
      <c r="F231" s="126">
        <f>scope_setting_budget_baseline!F224</f>
        <v>0</v>
      </c>
      <c r="G231" s="126">
        <f>scope_setting_budget_baseline!G224</f>
        <v>0</v>
      </c>
      <c r="H231" s="126">
        <f>scope_setting_budget_baseline!H224</f>
        <v>0</v>
      </c>
      <c r="I231" s="126">
        <f>scope_setting_budget_baseline!I224</f>
        <v>0</v>
      </c>
      <c r="J231" s="126">
        <f>scope_setting_budget_baseline!J224</f>
        <v>0</v>
      </c>
      <c r="K231" s="126">
        <f>scope_setting_budget_baseline!K224</f>
        <v>0</v>
      </c>
      <c r="L231" s="85"/>
      <c r="M231" s="85"/>
    </row>
    <row r="232" spans="1:13" ht="21" hidden="1" customHeight="1" x14ac:dyDescent="0.3">
      <c r="A232" s="52"/>
      <c r="B232" s="52"/>
      <c r="C232" s="70" t="s">
        <v>80</v>
      </c>
      <c r="D232" s="70"/>
      <c r="E232" s="40"/>
      <c r="F232" s="126">
        <f>scope_setting_budget_baseline!F225</f>
        <v>0</v>
      </c>
      <c r="G232" s="126">
        <f>scope_setting_budget_baseline!G225</f>
        <v>0</v>
      </c>
      <c r="H232" s="126">
        <f>scope_setting_budget_baseline!H225</f>
        <v>0</v>
      </c>
      <c r="I232" s="126">
        <f>scope_setting_budget_baseline!I225</f>
        <v>0</v>
      </c>
      <c r="J232" s="126">
        <f>scope_setting_budget_baseline!J225</f>
        <v>0</v>
      </c>
      <c r="K232" s="126">
        <f>scope_setting_budget_baseline!K225</f>
        <v>0</v>
      </c>
      <c r="L232" s="85"/>
      <c r="M232" s="85"/>
    </row>
    <row r="233" spans="1:13" ht="21" hidden="1" customHeight="1" x14ac:dyDescent="0.3">
      <c r="A233" s="52"/>
      <c r="B233" s="52" t="s">
        <v>233</v>
      </c>
      <c r="C233" s="70"/>
      <c r="D233" s="70"/>
      <c r="E233" s="40"/>
      <c r="F233" s="126">
        <f>scope_setting_budget_baseline!F226</f>
        <v>0</v>
      </c>
      <c r="G233" s="126">
        <f>scope_setting_budget_baseline!G226</f>
        <v>0</v>
      </c>
      <c r="H233" s="126">
        <f>scope_setting_budget_baseline!H226</f>
        <v>0</v>
      </c>
      <c r="I233" s="126">
        <f>scope_setting_budget_baseline!I226</f>
        <v>0</v>
      </c>
      <c r="J233" s="126">
        <f>scope_setting_budget_baseline!J226</f>
        <v>0</v>
      </c>
      <c r="K233" s="126">
        <f>scope_setting_budget_baseline!K226</f>
        <v>0</v>
      </c>
      <c r="L233" s="85"/>
      <c r="M233" s="85"/>
    </row>
    <row r="234" spans="1:13" ht="21" hidden="1" customHeight="1" x14ac:dyDescent="0.3">
      <c r="A234" s="52"/>
      <c r="B234" s="52"/>
      <c r="C234" s="70" t="s">
        <v>234</v>
      </c>
      <c r="D234" s="70"/>
      <c r="E234" s="40"/>
      <c r="F234" s="126">
        <f>scope_setting_budget_baseline!F227</f>
        <v>0</v>
      </c>
      <c r="G234" s="126">
        <f>scope_setting_budget_baseline!G227</f>
        <v>0</v>
      </c>
      <c r="H234" s="126">
        <f>scope_setting_budget_baseline!H227</f>
        <v>0</v>
      </c>
      <c r="I234" s="126">
        <f>scope_setting_budget_baseline!I227</f>
        <v>0</v>
      </c>
      <c r="J234" s="126">
        <f>scope_setting_budget_baseline!J227</f>
        <v>0</v>
      </c>
      <c r="K234" s="126">
        <f>scope_setting_budget_baseline!K227</f>
        <v>0</v>
      </c>
      <c r="L234" s="85"/>
      <c r="M234" s="85"/>
    </row>
    <row r="235" spans="1:13" ht="21" hidden="1" customHeight="1" x14ac:dyDescent="0.3">
      <c r="A235" s="52"/>
      <c r="B235" s="52"/>
      <c r="C235" s="70" t="s">
        <v>235</v>
      </c>
      <c r="D235" s="70"/>
      <c r="E235" s="40"/>
      <c r="F235" s="126">
        <f>scope_setting_budget_baseline!F228</f>
        <v>0</v>
      </c>
      <c r="G235" s="126">
        <f>scope_setting_budget_baseline!G228</f>
        <v>0</v>
      </c>
      <c r="H235" s="126">
        <f>scope_setting_budget_baseline!H228</f>
        <v>0</v>
      </c>
      <c r="I235" s="126">
        <f>scope_setting_budget_baseline!I228</f>
        <v>0</v>
      </c>
      <c r="J235" s="126">
        <f>scope_setting_budget_baseline!J228</f>
        <v>0</v>
      </c>
      <c r="K235" s="126">
        <f>scope_setting_budget_baseline!K228</f>
        <v>0</v>
      </c>
      <c r="L235" s="85"/>
      <c r="M235" s="85"/>
    </row>
    <row r="236" spans="1:13" ht="21" hidden="1" customHeight="1" x14ac:dyDescent="0.3">
      <c r="A236" s="52"/>
      <c r="B236" s="52"/>
      <c r="C236" s="70" t="s">
        <v>236</v>
      </c>
      <c r="D236" s="70"/>
      <c r="E236" s="40"/>
      <c r="F236" s="126">
        <f>scope_setting_budget_baseline!F229</f>
        <v>0</v>
      </c>
      <c r="G236" s="126">
        <f>scope_setting_budget_baseline!G229</f>
        <v>0</v>
      </c>
      <c r="H236" s="126">
        <f>scope_setting_budget_baseline!H229</f>
        <v>0</v>
      </c>
      <c r="I236" s="126">
        <f>scope_setting_budget_baseline!I229</f>
        <v>0</v>
      </c>
      <c r="J236" s="126">
        <f>scope_setting_budget_baseline!J229</f>
        <v>0</v>
      </c>
      <c r="K236" s="126">
        <f>scope_setting_budget_baseline!K229</f>
        <v>0</v>
      </c>
      <c r="L236" s="85"/>
      <c r="M236" s="85"/>
    </row>
    <row r="237" spans="1:13" ht="21" hidden="1" customHeight="1" x14ac:dyDescent="0.3">
      <c r="A237" s="52"/>
      <c r="B237" s="52"/>
      <c r="C237" s="70" t="s">
        <v>237</v>
      </c>
      <c r="D237" s="70"/>
      <c r="E237" s="40"/>
      <c r="F237" s="126">
        <f>scope_setting_budget_baseline!F230</f>
        <v>0</v>
      </c>
      <c r="G237" s="126">
        <f>scope_setting_budget_baseline!G230</f>
        <v>0</v>
      </c>
      <c r="H237" s="126">
        <f>scope_setting_budget_baseline!H230</f>
        <v>0</v>
      </c>
      <c r="I237" s="126">
        <f>scope_setting_budget_baseline!I230</f>
        <v>0</v>
      </c>
      <c r="J237" s="126">
        <f>scope_setting_budget_baseline!J230</f>
        <v>0</v>
      </c>
      <c r="K237" s="126">
        <f>scope_setting_budget_baseline!K230</f>
        <v>0</v>
      </c>
      <c r="L237" s="85"/>
      <c r="M237" s="85"/>
    </row>
    <row r="238" spans="1:13" ht="21" hidden="1" customHeight="1" x14ac:dyDescent="0.3">
      <c r="A238" s="52"/>
      <c r="B238" s="52"/>
      <c r="C238" s="70" t="s">
        <v>238</v>
      </c>
      <c r="D238" s="70"/>
      <c r="E238" s="40"/>
      <c r="F238" s="126">
        <f>scope_setting_budget_baseline!F231</f>
        <v>0</v>
      </c>
      <c r="G238" s="126">
        <f>scope_setting_budget_baseline!G231</f>
        <v>0</v>
      </c>
      <c r="H238" s="126">
        <f>scope_setting_budget_baseline!H231</f>
        <v>0</v>
      </c>
      <c r="I238" s="126">
        <f>scope_setting_budget_baseline!I231</f>
        <v>0</v>
      </c>
      <c r="J238" s="126">
        <f>scope_setting_budget_baseline!J231</f>
        <v>0</v>
      </c>
      <c r="K238" s="126">
        <f>scope_setting_budget_baseline!K231</f>
        <v>0</v>
      </c>
      <c r="L238" s="85"/>
      <c r="M238" s="85"/>
    </row>
    <row r="239" spans="1:13" ht="21" hidden="1" customHeight="1" x14ac:dyDescent="0.3">
      <c r="A239" s="52"/>
      <c r="B239" s="52"/>
      <c r="C239" s="70" t="s">
        <v>239</v>
      </c>
      <c r="D239" s="70"/>
      <c r="E239" s="40"/>
      <c r="F239" s="126">
        <f>scope_setting_budget_baseline!F232</f>
        <v>0</v>
      </c>
      <c r="G239" s="126">
        <f>scope_setting_budget_baseline!G232</f>
        <v>0</v>
      </c>
      <c r="H239" s="126">
        <f>scope_setting_budget_baseline!H232</f>
        <v>0</v>
      </c>
      <c r="I239" s="126">
        <f>scope_setting_budget_baseline!I232</f>
        <v>0</v>
      </c>
      <c r="J239" s="126">
        <f>scope_setting_budget_baseline!J232</f>
        <v>0</v>
      </c>
      <c r="K239" s="126">
        <f>scope_setting_budget_baseline!K232</f>
        <v>0</v>
      </c>
      <c r="L239" s="85"/>
      <c r="M239" s="85"/>
    </row>
    <row r="240" spans="1:13" ht="21" customHeight="1" x14ac:dyDescent="0.3">
      <c r="A240" s="52" t="s">
        <v>81</v>
      </c>
      <c r="B240" s="52"/>
      <c r="C240" s="70"/>
      <c r="D240" s="74"/>
      <c r="E240" s="42"/>
      <c r="F240" s="126">
        <f>scope_setting_budget_baseline!F233</f>
        <v>0</v>
      </c>
      <c r="G240" s="126">
        <f>scope_setting_budget_baseline!G233</f>
        <v>0</v>
      </c>
      <c r="H240" s="126">
        <f>scope_setting_budget_baseline!H233</f>
        <v>56</v>
      </c>
      <c r="I240" s="126">
        <f>scope_setting_budget_baseline!I233</f>
        <v>0</v>
      </c>
      <c r="J240" s="126">
        <f>scope_setting_budget_baseline!J233</f>
        <v>0</v>
      </c>
      <c r="K240" s="290">
        <f>scope_setting_budget_baseline!K233</f>
        <v>56</v>
      </c>
      <c r="L240" s="291"/>
      <c r="M240" s="292"/>
    </row>
    <row r="241" spans="1:13" ht="21" hidden="1" customHeight="1" x14ac:dyDescent="0.3">
      <c r="A241" s="52"/>
      <c r="B241" s="52" t="s">
        <v>253</v>
      </c>
      <c r="C241" s="70"/>
      <c r="D241" s="70"/>
      <c r="E241" s="40"/>
      <c r="F241" s="126">
        <f>scope_setting_budget_baseline!F234</f>
        <v>0</v>
      </c>
      <c r="G241" s="126">
        <f>scope_setting_budget_baseline!G234</f>
        <v>0</v>
      </c>
      <c r="H241" s="126">
        <f>scope_setting_budget_baseline!H234</f>
        <v>0</v>
      </c>
      <c r="I241" s="126">
        <f>scope_setting_budget_baseline!I234</f>
        <v>0</v>
      </c>
      <c r="J241" s="126">
        <f>scope_setting_budget_baseline!J234</f>
        <v>0</v>
      </c>
      <c r="K241" s="126">
        <f>scope_setting_budget_baseline!K234</f>
        <v>0</v>
      </c>
      <c r="L241" s="85"/>
      <c r="M241" s="85"/>
    </row>
    <row r="242" spans="1:13" ht="21" hidden="1" customHeight="1" x14ac:dyDescent="0.3">
      <c r="A242" s="52"/>
      <c r="B242" s="52"/>
      <c r="C242" s="70" t="s">
        <v>240</v>
      </c>
      <c r="D242" s="70"/>
      <c r="E242" s="40"/>
      <c r="F242" s="126">
        <f>scope_setting_budget_baseline!F235</f>
        <v>0</v>
      </c>
      <c r="G242" s="126">
        <f>scope_setting_budget_baseline!G235</f>
        <v>0</v>
      </c>
      <c r="H242" s="126">
        <f>scope_setting_budget_baseline!H235</f>
        <v>0</v>
      </c>
      <c r="I242" s="126">
        <f>scope_setting_budget_baseline!I235</f>
        <v>0</v>
      </c>
      <c r="J242" s="126">
        <f>scope_setting_budget_baseline!J235</f>
        <v>0</v>
      </c>
      <c r="K242" s="126">
        <f>scope_setting_budget_baseline!K235</f>
        <v>0</v>
      </c>
      <c r="L242" s="85"/>
      <c r="M242" s="85"/>
    </row>
    <row r="243" spans="1:13" ht="21" hidden="1" customHeight="1" x14ac:dyDescent="0.3">
      <c r="A243" s="52"/>
      <c r="B243" s="52"/>
      <c r="C243" s="70" t="s">
        <v>241</v>
      </c>
      <c r="D243" s="70"/>
      <c r="E243" s="40"/>
      <c r="F243" s="126">
        <f>scope_setting_budget_baseline!F236</f>
        <v>0</v>
      </c>
      <c r="G243" s="126">
        <f>scope_setting_budget_baseline!G236</f>
        <v>0</v>
      </c>
      <c r="H243" s="126">
        <f>scope_setting_budget_baseline!H236</f>
        <v>0</v>
      </c>
      <c r="I243" s="126">
        <f>scope_setting_budget_baseline!I236</f>
        <v>0</v>
      </c>
      <c r="J243" s="126">
        <f>scope_setting_budget_baseline!J236</f>
        <v>0</v>
      </c>
      <c r="K243" s="126">
        <f>scope_setting_budget_baseline!K236</f>
        <v>0</v>
      </c>
      <c r="L243" s="85"/>
      <c r="M243" s="85"/>
    </row>
    <row r="244" spans="1:13" ht="21" hidden="1" customHeight="1" x14ac:dyDescent="0.3">
      <c r="A244" s="52"/>
      <c r="B244" s="52"/>
      <c r="C244" s="70" t="s">
        <v>242</v>
      </c>
      <c r="D244" s="70"/>
      <c r="E244" s="40"/>
      <c r="F244" s="126">
        <f>scope_setting_budget_baseline!F237</f>
        <v>0</v>
      </c>
      <c r="G244" s="126">
        <f>scope_setting_budget_baseline!G237</f>
        <v>0</v>
      </c>
      <c r="H244" s="126">
        <f>scope_setting_budget_baseline!H237</f>
        <v>0</v>
      </c>
      <c r="I244" s="126">
        <f>scope_setting_budget_baseline!I237</f>
        <v>0</v>
      </c>
      <c r="J244" s="126">
        <f>scope_setting_budget_baseline!J237</f>
        <v>0</v>
      </c>
      <c r="K244" s="126">
        <f>scope_setting_budget_baseline!K237</f>
        <v>0</v>
      </c>
      <c r="L244" s="85"/>
      <c r="M244" s="85"/>
    </row>
    <row r="245" spans="1:13" ht="21" hidden="1" customHeight="1" x14ac:dyDescent="0.3">
      <c r="A245" s="52"/>
      <c r="B245" s="52" t="s">
        <v>254</v>
      </c>
      <c r="C245" s="70"/>
      <c r="D245" s="70"/>
      <c r="E245" s="40"/>
      <c r="F245" s="126">
        <f>scope_setting_budget_baseline!F238</f>
        <v>0</v>
      </c>
      <c r="G245" s="126">
        <f>scope_setting_budget_baseline!G238</f>
        <v>0</v>
      </c>
      <c r="H245" s="126">
        <f>scope_setting_budget_baseline!H238</f>
        <v>0</v>
      </c>
      <c r="I245" s="126">
        <f>scope_setting_budget_baseline!I238</f>
        <v>0</v>
      </c>
      <c r="J245" s="126">
        <f>scope_setting_budget_baseline!J238</f>
        <v>0</v>
      </c>
      <c r="K245" s="126">
        <f>scope_setting_budget_baseline!K238</f>
        <v>0</v>
      </c>
      <c r="L245" s="85"/>
      <c r="M245" s="85"/>
    </row>
    <row r="246" spans="1:13" ht="21" hidden="1" customHeight="1" x14ac:dyDescent="0.3">
      <c r="A246" s="52"/>
      <c r="B246" s="52"/>
      <c r="C246" s="70" t="s">
        <v>243</v>
      </c>
      <c r="D246" s="70"/>
      <c r="E246" s="40"/>
      <c r="F246" s="126">
        <f>scope_setting_budget_baseline!F239</f>
        <v>0</v>
      </c>
      <c r="G246" s="126">
        <f>scope_setting_budget_baseline!G239</f>
        <v>0</v>
      </c>
      <c r="H246" s="126">
        <f>scope_setting_budget_baseline!H239</f>
        <v>0</v>
      </c>
      <c r="I246" s="126">
        <f>scope_setting_budget_baseline!I239</f>
        <v>0</v>
      </c>
      <c r="J246" s="126">
        <f>scope_setting_budget_baseline!J239</f>
        <v>0</v>
      </c>
      <c r="K246" s="126">
        <f>scope_setting_budget_baseline!K239</f>
        <v>0</v>
      </c>
      <c r="L246" s="85"/>
      <c r="M246" s="85"/>
    </row>
    <row r="247" spans="1:13" ht="21" hidden="1" customHeight="1" x14ac:dyDescent="0.3">
      <c r="A247" s="52"/>
      <c r="B247" s="52"/>
      <c r="C247" s="70" t="s">
        <v>244</v>
      </c>
      <c r="D247" s="70"/>
      <c r="E247" s="40"/>
      <c r="F247" s="126">
        <f>scope_setting_budget_baseline!F240</f>
        <v>0</v>
      </c>
      <c r="G247" s="126">
        <f>scope_setting_budget_baseline!G240</f>
        <v>0</v>
      </c>
      <c r="H247" s="126">
        <f>scope_setting_budget_baseline!H240</f>
        <v>0</v>
      </c>
      <c r="I247" s="126">
        <f>scope_setting_budget_baseline!I240</f>
        <v>0</v>
      </c>
      <c r="J247" s="126">
        <f>scope_setting_budget_baseline!J240</f>
        <v>0</v>
      </c>
      <c r="K247" s="126">
        <f>scope_setting_budget_baseline!K240</f>
        <v>0</v>
      </c>
      <c r="L247" s="85"/>
      <c r="M247" s="85"/>
    </row>
    <row r="248" spans="1:13" ht="21" hidden="1" customHeight="1" x14ac:dyDescent="0.3">
      <c r="A248" s="52"/>
      <c r="B248" s="52"/>
      <c r="C248" s="70" t="s">
        <v>245</v>
      </c>
      <c r="D248" s="70"/>
      <c r="E248" s="40"/>
      <c r="F248" s="126">
        <f>scope_setting_budget_baseline!F241</f>
        <v>0</v>
      </c>
      <c r="G248" s="126">
        <f>scope_setting_budget_baseline!G241</f>
        <v>0</v>
      </c>
      <c r="H248" s="126">
        <f>scope_setting_budget_baseline!H241</f>
        <v>0</v>
      </c>
      <c r="I248" s="126">
        <f>scope_setting_budget_baseline!I241</f>
        <v>0</v>
      </c>
      <c r="J248" s="126">
        <f>scope_setting_budget_baseline!J241</f>
        <v>0</v>
      </c>
      <c r="K248" s="126">
        <f>scope_setting_budget_baseline!K241</f>
        <v>0</v>
      </c>
      <c r="L248" s="85"/>
      <c r="M248" s="85"/>
    </row>
    <row r="249" spans="1:13" ht="21" hidden="1" customHeight="1" x14ac:dyDescent="0.3">
      <c r="A249" s="52"/>
      <c r="B249" s="52"/>
      <c r="C249" s="70" t="s">
        <v>246</v>
      </c>
      <c r="D249" s="70"/>
      <c r="E249" s="40"/>
      <c r="F249" s="126">
        <f>scope_setting_budget_baseline!F242</f>
        <v>0</v>
      </c>
      <c r="G249" s="126">
        <f>scope_setting_budget_baseline!G242</f>
        <v>0</v>
      </c>
      <c r="H249" s="126">
        <f>scope_setting_budget_baseline!H242</f>
        <v>0</v>
      </c>
      <c r="I249" s="126">
        <f>scope_setting_budget_baseline!I242</f>
        <v>0</v>
      </c>
      <c r="J249" s="126">
        <f>scope_setting_budget_baseline!J242</f>
        <v>0</v>
      </c>
      <c r="K249" s="126">
        <f>scope_setting_budget_baseline!K242</f>
        <v>0</v>
      </c>
      <c r="L249" s="85"/>
      <c r="M249" s="85"/>
    </row>
    <row r="250" spans="1:13" ht="21" hidden="1" customHeight="1" x14ac:dyDescent="0.3">
      <c r="A250" s="52"/>
      <c r="B250" s="52"/>
      <c r="C250" s="70" t="s">
        <v>247</v>
      </c>
      <c r="D250" s="70"/>
      <c r="E250" s="40"/>
      <c r="F250" s="126">
        <f>scope_setting_budget_baseline!F243</f>
        <v>0</v>
      </c>
      <c r="G250" s="126">
        <f>scope_setting_budget_baseline!G243</f>
        <v>0</v>
      </c>
      <c r="H250" s="126">
        <f>scope_setting_budget_baseline!H243</f>
        <v>0</v>
      </c>
      <c r="I250" s="126">
        <f>scope_setting_budget_baseline!I243</f>
        <v>0</v>
      </c>
      <c r="J250" s="126">
        <f>scope_setting_budget_baseline!J243</f>
        <v>0</v>
      </c>
      <c r="K250" s="126">
        <f>scope_setting_budget_baseline!K243</f>
        <v>0</v>
      </c>
      <c r="L250" s="85"/>
      <c r="M250" s="85"/>
    </row>
    <row r="251" spans="1:13" ht="21" hidden="1" customHeight="1" x14ac:dyDescent="0.3">
      <c r="A251" s="52"/>
      <c r="B251" s="52"/>
      <c r="C251" s="70" t="s">
        <v>248</v>
      </c>
      <c r="D251" s="70"/>
      <c r="E251" s="40"/>
      <c r="F251" s="126">
        <f>scope_setting_budget_baseline!F244</f>
        <v>0</v>
      </c>
      <c r="G251" s="126">
        <f>scope_setting_budget_baseline!G244</f>
        <v>0</v>
      </c>
      <c r="H251" s="126">
        <f>scope_setting_budget_baseline!H244</f>
        <v>0</v>
      </c>
      <c r="I251" s="126">
        <f>scope_setting_budget_baseline!I244</f>
        <v>0</v>
      </c>
      <c r="J251" s="126">
        <f>scope_setting_budget_baseline!J244</f>
        <v>0</v>
      </c>
      <c r="K251" s="126">
        <f>scope_setting_budget_baseline!K244</f>
        <v>0</v>
      </c>
      <c r="L251" s="85"/>
      <c r="M251" s="85"/>
    </row>
    <row r="252" spans="1:13" ht="21" hidden="1" customHeight="1" x14ac:dyDescent="0.3">
      <c r="A252" s="52"/>
      <c r="B252" s="52" t="s">
        <v>255</v>
      </c>
      <c r="C252" s="70"/>
      <c r="D252" s="70"/>
      <c r="E252" s="40"/>
      <c r="F252" s="126">
        <f>scope_setting_budget_baseline!F245</f>
        <v>0</v>
      </c>
      <c r="G252" s="126">
        <f>scope_setting_budget_baseline!G245</f>
        <v>0</v>
      </c>
      <c r="H252" s="126">
        <f>scope_setting_budget_baseline!H245</f>
        <v>0</v>
      </c>
      <c r="I252" s="126">
        <f>scope_setting_budget_baseline!I245</f>
        <v>0</v>
      </c>
      <c r="J252" s="126">
        <f>scope_setting_budget_baseline!J245</f>
        <v>0</v>
      </c>
      <c r="K252" s="126">
        <f>scope_setting_budget_baseline!K245</f>
        <v>0</v>
      </c>
      <c r="L252" s="85"/>
      <c r="M252" s="85"/>
    </row>
    <row r="253" spans="1:13" ht="21" hidden="1" customHeight="1" x14ac:dyDescent="0.3">
      <c r="A253" s="52"/>
      <c r="B253" s="52"/>
      <c r="C253" s="70" t="s">
        <v>249</v>
      </c>
      <c r="D253" s="70"/>
      <c r="E253" s="40"/>
      <c r="F253" s="126">
        <f>scope_setting_budget_baseline!F246</f>
        <v>0</v>
      </c>
      <c r="G253" s="126">
        <f>scope_setting_budget_baseline!G246</f>
        <v>0</v>
      </c>
      <c r="H253" s="126">
        <f>scope_setting_budget_baseline!H246</f>
        <v>0</v>
      </c>
      <c r="I253" s="126">
        <f>scope_setting_budget_baseline!I246</f>
        <v>0</v>
      </c>
      <c r="J253" s="126">
        <f>scope_setting_budget_baseline!J246</f>
        <v>0</v>
      </c>
      <c r="K253" s="126">
        <f>scope_setting_budget_baseline!K246</f>
        <v>0</v>
      </c>
      <c r="L253" s="85"/>
      <c r="M253" s="85"/>
    </row>
    <row r="254" spans="1:13" ht="21" hidden="1" customHeight="1" x14ac:dyDescent="0.3">
      <c r="A254" s="52"/>
      <c r="B254" s="52"/>
      <c r="C254" s="70" t="s">
        <v>250</v>
      </c>
      <c r="D254" s="70"/>
      <c r="E254" s="40"/>
      <c r="F254" s="126">
        <f>scope_setting_budget_baseline!F247</f>
        <v>0</v>
      </c>
      <c r="G254" s="126">
        <f>scope_setting_budget_baseline!G247</f>
        <v>0</v>
      </c>
      <c r="H254" s="126">
        <f>scope_setting_budget_baseline!H247</f>
        <v>0</v>
      </c>
      <c r="I254" s="126">
        <f>scope_setting_budget_baseline!I247</f>
        <v>0</v>
      </c>
      <c r="J254" s="126">
        <f>scope_setting_budget_baseline!J247</f>
        <v>0</v>
      </c>
      <c r="K254" s="126">
        <f>scope_setting_budget_baseline!K247</f>
        <v>0</v>
      </c>
      <c r="L254" s="85"/>
      <c r="M254" s="85"/>
    </row>
    <row r="255" spans="1:13" ht="21" hidden="1" customHeight="1" x14ac:dyDescent="0.3">
      <c r="A255" s="52"/>
      <c r="B255" s="52"/>
      <c r="C255" s="70" t="s">
        <v>251</v>
      </c>
      <c r="D255" s="70"/>
      <c r="E255" s="40"/>
      <c r="F255" s="126">
        <f>scope_setting_budget_baseline!F248</f>
        <v>0</v>
      </c>
      <c r="G255" s="126">
        <f>scope_setting_budget_baseline!G248</f>
        <v>0</v>
      </c>
      <c r="H255" s="126">
        <f>scope_setting_budget_baseline!H248</f>
        <v>0</v>
      </c>
      <c r="I255" s="126">
        <f>scope_setting_budget_baseline!I248</f>
        <v>0</v>
      </c>
      <c r="J255" s="126">
        <f>scope_setting_budget_baseline!J248</f>
        <v>0</v>
      </c>
      <c r="K255" s="126">
        <f>scope_setting_budget_baseline!K248</f>
        <v>0</v>
      </c>
      <c r="L255" s="85"/>
      <c r="M255" s="85"/>
    </row>
    <row r="256" spans="1:13" ht="21" hidden="1" customHeight="1" x14ac:dyDescent="0.3">
      <c r="A256" s="52"/>
      <c r="B256" s="52"/>
      <c r="C256" s="70" t="s">
        <v>252</v>
      </c>
      <c r="D256" s="70"/>
      <c r="E256" s="40"/>
      <c r="F256" s="126">
        <f>scope_setting_budget_baseline!F249</f>
        <v>0</v>
      </c>
      <c r="G256" s="126">
        <f>scope_setting_budget_baseline!G249</f>
        <v>0</v>
      </c>
      <c r="H256" s="126">
        <f>scope_setting_budget_baseline!H249</f>
        <v>0</v>
      </c>
      <c r="I256" s="126">
        <f>scope_setting_budget_baseline!I249</f>
        <v>0</v>
      </c>
      <c r="J256" s="126">
        <f>scope_setting_budget_baseline!J249</f>
        <v>0</v>
      </c>
      <c r="K256" s="126">
        <f>scope_setting_budget_baseline!K249</f>
        <v>0</v>
      </c>
      <c r="L256" s="85"/>
      <c r="M256" s="85"/>
    </row>
    <row r="257" spans="1:13" ht="21" hidden="1" customHeight="1" x14ac:dyDescent="0.3">
      <c r="A257" s="52"/>
      <c r="B257" s="52" t="s">
        <v>294</v>
      </c>
      <c r="C257" s="70"/>
      <c r="D257" s="70"/>
      <c r="E257" s="40"/>
      <c r="F257" s="126">
        <f>scope_setting_budget_baseline!F250</f>
        <v>0</v>
      </c>
      <c r="G257" s="126">
        <f>scope_setting_budget_baseline!G250</f>
        <v>0</v>
      </c>
      <c r="H257" s="126">
        <f>scope_setting_budget_baseline!H250</f>
        <v>56</v>
      </c>
      <c r="I257" s="126">
        <f>scope_setting_budget_baseline!I250</f>
        <v>0</v>
      </c>
      <c r="J257" s="126">
        <f>scope_setting_budget_baseline!J250</f>
        <v>0</v>
      </c>
      <c r="K257" s="126">
        <f>scope_setting_budget_baseline!K250</f>
        <v>56</v>
      </c>
      <c r="L257" s="85"/>
      <c r="M257" s="85"/>
    </row>
    <row r="258" spans="1:13" ht="21" customHeight="1" x14ac:dyDescent="0.3">
      <c r="A258" s="52" t="s">
        <v>338</v>
      </c>
      <c r="B258" s="52"/>
      <c r="C258" s="52"/>
      <c r="D258" s="74" t="s">
        <v>4</v>
      </c>
      <c r="E258" s="42"/>
      <c r="F258" s="126">
        <f>scope_setting_budget_baseline!F251</f>
        <v>397.65</v>
      </c>
      <c r="G258" s="126">
        <f>scope_setting_budget_baseline!G251</f>
        <v>1104.3</v>
      </c>
      <c r="H258" s="126">
        <f>scope_setting_budget_baseline!H251</f>
        <v>662.58</v>
      </c>
      <c r="I258" s="126">
        <f>scope_setting_budget_baseline!I251</f>
        <v>993.87</v>
      </c>
      <c r="J258" s="126">
        <f>scope_setting_budget_baseline!J251</f>
        <v>552.15</v>
      </c>
      <c r="K258" s="290">
        <f>scope_setting_budget_baseline!K251</f>
        <v>3710.55</v>
      </c>
      <c r="L258" s="291"/>
      <c r="M258" s="292"/>
    </row>
    <row r="259" spans="1:13" ht="21" customHeight="1" x14ac:dyDescent="0.3">
      <c r="A259" s="287" t="str">
        <f>D259</f>
        <v>contingency</v>
      </c>
      <c r="B259" s="52"/>
      <c r="C259" s="71"/>
      <c r="D259" s="70" t="s">
        <v>123</v>
      </c>
      <c r="E259" s="40" t="s">
        <v>392</v>
      </c>
      <c r="F259" s="125">
        <f>scope_setting_budget_baseline!F252</f>
        <v>0</v>
      </c>
      <c r="G259" s="125">
        <f>scope_setting_budget_baseline!G252</f>
        <v>0</v>
      </c>
      <c r="H259" s="125">
        <f>scope_setting_budget_baseline!H252</f>
        <v>750.51812638888896</v>
      </c>
      <c r="I259" s="125">
        <f>scope_setting_budget_baseline!I252</f>
        <v>300.20725055555562</v>
      </c>
      <c r="J259" s="125">
        <f>scope_setting_budget_baseline!J252</f>
        <v>450.31087583333334</v>
      </c>
      <c r="K259" s="125">
        <f>scope_setting_budget_baseline!K252</f>
        <v>1501.0362527777779</v>
      </c>
      <c r="L259" s="85"/>
      <c r="M259" s="85"/>
    </row>
    <row r="260" spans="1:13" ht="21" customHeight="1" x14ac:dyDescent="0.3">
      <c r="A260" s="288"/>
      <c r="B260" s="52"/>
      <c r="C260" s="72"/>
      <c r="D260" s="72"/>
      <c r="E260" s="43" t="s">
        <v>393</v>
      </c>
      <c r="F260" s="127">
        <f>scope_setting_budget_competitiv!F252</f>
        <v>0</v>
      </c>
      <c r="G260" s="127">
        <f>scope_setting_budget_competitiv!G252</f>
        <v>0</v>
      </c>
      <c r="H260" s="127">
        <f>scope_setting_budget_competitiv!H252</f>
        <v>974.96491083333319</v>
      </c>
      <c r="I260" s="127">
        <f>scope_setting_budget_competitiv!I252</f>
        <v>389.9859643333333</v>
      </c>
      <c r="J260" s="127">
        <f>scope_setting_budget_competitiv!J252</f>
        <v>584.97894649999989</v>
      </c>
      <c r="K260" s="128"/>
      <c r="L260" s="83">
        <f>scope_setting_budget_competitiv!K252</f>
        <v>1949.9298216666664</v>
      </c>
      <c r="M260" s="85"/>
    </row>
    <row r="261" spans="1:13" ht="21" customHeight="1" x14ac:dyDescent="0.3">
      <c r="A261" s="289"/>
      <c r="B261" s="52"/>
      <c r="C261" s="72"/>
      <c r="D261" s="72"/>
      <c r="E261" s="43" t="s">
        <v>394</v>
      </c>
      <c r="F261" s="129">
        <f>scope_setting_budget_Full!F252</f>
        <v>0</v>
      </c>
      <c r="G261" s="129">
        <f>scope_setting_budget_Full!G252</f>
        <v>0</v>
      </c>
      <c r="H261" s="129">
        <f>scope_setting_budget_Full!H252</f>
        <v>1131.2176886111108</v>
      </c>
      <c r="I261" s="129">
        <f>scope_setting_budget_Full!I252</f>
        <v>452.48707544444437</v>
      </c>
      <c r="J261" s="129">
        <f>scope_setting_budget_Full!J252</f>
        <v>678.73061316666644</v>
      </c>
      <c r="K261" s="128"/>
      <c r="L261" s="86"/>
      <c r="M261" s="84">
        <f>scope_setting_budget_Full!K252</f>
        <v>2262.4353772222216</v>
      </c>
    </row>
    <row r="262" spans="1:13" ht="21" customHeight="1" x14ac:dyDescent="0.3">
      <c r="A262" s="293" t="s">
        <v>395</v>
      </c>
      <c r="B262" s="52"/>
      <c r="C262" s="72"/>
      <c r="D262" s="72"/>
      <c r="E262" s="43" t="s">
        <v>392</v>
      </c>
      <c r="F262" s="296">
        <f>scope_setting_budget_baseline!F253</f>
        <v>397.65</v>
      </c>
      <c r="G262" s="296">
        <f>scope_setting_budget_baseline!G253</f>
        <v>1104.3</v>
      </c>
      <c r="H262" s="125">
        <f>scope_setting_budget_baseline!H253</f>
        <v>10593.424401388889</v>
      </c>
      <c r="I262" s="125">
        <f>scope_setting_budget_baseline!I253</f>
        <v>1912.5272505555558</v>
      </c>
      <c r="J262" s="125">
        <f>scope_setting_budget_baseline!J253</f>
        <v>1002.4608758333334</v>
      </c>
      <c r="K262" s="134">
        <f>scope_setting_budget_baseline!K253</f>
        <v>15010.362527777777</v>
      </c>
      <c r="L262" s="85"/>
      <c r="M262" s="85"/>
    </row>
    <row r="263" spans="1:13" ht="21" customHeight="1" x14ac:dyDescent="0.3">
      <c r="A263" s="294"/>
      <c r="B263" s="52"/>
      <c r="C263" s="52"/>
      <c r="D263" s="52"/>
      <c r="E263" s="39" t="s">
        <v>393</v>
      </c>
      <c r="F263" s="297"/>
      <c r="G263" s="297"/>
      <c r="H263" s="127">
        <f>scope_setting_budget_competitiv!H253</f>
        <v>14639.013305833332</v>
      </c>
      <c r="I263" s="127">
        <f>scope_setting_budget_competitiv!I253</f>
        <v>2221.2059643333332</v>
      </c>
      <c r="J263" s="127">
        <f>scope_setting_budget_competitiv!J253</f>
        <v>1137.1289465</v>
      </c>
      <c r="K263" s="128"/>
      <c r="L263" s="89">
        <f>scope_setting_budget_competitiv!K253</f>
        <v>19499.298216666662</v>
      </c>
      <c r="M263" s="85"/>
    </row>
    <row r="264" spans="1:13" ht="21" customHeight="1" x14ac:dyDescent="0.3">
      <c r="A264" s="295"/>
      <c r="B264" s="52"/>
      <c r="C264" s="52"/>
      <c r="D264" s="52"/>
      <c r="E264" s="39" t="s">
        <v>394</v>
      </c>
      <c r="F264" s="298"/>
      <c r="G264" s="298"/>
      <c r="H264" s="129">
        <f>scope_setting_budget_Full!H253</f>
        <v>16159.816083611109</v>
      </c>
      <c r="I264" s="129">
        <f>scope_setting_budget_Full!I253</f>
        <v>3731.7070754444439</v>
      </c>
      <c r="J264" s="129">
        <f>scope_setting_budget_Full!J253</f>
        <v>1230.8806131666665</v>
      </c>
      <c r="K264" s="128"/>
      <c r="L264" s="86"/>
      <c r="M264" s="90">
        <f>scope_setting_budget_Full!K253</f>
        <v>22624.353772222217</v>
      </c>
    </row>
    <row r="265" spans="1:13" ht="21" customHeight="1" x14ac:dyDescent="0.3">
      <c r="B265" s="132"/>
      <c r="C265" s="135"/>
      <c r="D265" s="136"/>
      <c r="E265" s="137"/>
      <c r="F265" s="138"/>
      <c r="G265" s="138"/>
      <c r="H265" s="138"/>
      <c r="I265" s="138"/>
      <c r="J265" s="138"/>
      <c r="K265" s="138"/>
    </row>
    <row r="266" spans="1:13" ht="21" customHeight="1" x14ac:dyDescent="0.3">
      <c r="A266" s="77"/>
      <c r="D266" s="78"/>
      <c r="E266" s="66"/>
      <c r="F266" s="79"/>
      <c r="I266" s="67"/>
      <c r="J266" s="81"/>
      <c r="K266" s="81"/>
    </row>
    <row r="267" spans="1:13" ht="21" customHeight="1" x14ac:dyDescent="0.3">
      <c r="A267" s="77"/>
      <c r="B267" s="77"/>
      <c r="C267" s="77"/>
      <c r="D267" s="77"/>
      <c r="E267" s="65"/>
      <c r="I267" s="67"/>
      <c r="J267" s="81"/>
      <c r="K267" s="81"/>
    </row>
    <row r="268" spans="1:13" ht="21" customHeight="1" x14ac:dyDescent="0.3">
      <c r="A268" s="77"/>
      <c r="B268" s="77"/>
      <c r="C268" s="77"/>
      <c r="D268" s="77"/>
      <c r="E268" s="65"/>
    </row>
    <row r="269" spans="1:13" s="22" customFormat="1" ht="21" customHeight="1" x14ac:dyDescent="0.3">
      <c r="A269" s="77"/>
      <c r="B269" s="77"/>
      <c r="C269" s="77"/>
      <c r="D269" s="77"/>
      <c r="E269" s="65"/>
      <c r="F269" s="82"/>
      <c r="G269" s="80"/>
      <c r="H269" s="81"/>
      <c r="I269" s="68"/>
      <c r="J269" s="76"/>
      <c r="K269" s="80"/>
      <c r="L269" s="80"/>
      <c r="M269" s="80"/>
    </row>
    <row r="270" spans="1:13" ht="21" customHeight="1" x14ac:dyDescent="0.3">
      <c r="A270" s="77"/>
      <c r="B270" s="77"/>
      <c r="C270" s="77"/>
      <c r="D270" s="77"/>
      <c r="E270" s="65"/>
    </row>
    <row r="271" spans="1:13" ht="21" customHeight="1" x14ac:dyDescent="0.3">
      <c r="B271" s="77"/>
      <c r="C271" s="77"/>
      <c r="D271" s="77"/>
      <c r="E271" s="65"/>
    </row>
  </sheetData>
  <sheetProtection password="DBAD" sheet="1" objects="1" scenarios="1" formatCells="0" formatColumns="0" formatRows="0" insertColumns="0" insertRows="0" insertHyperlinks="0" selectLockedCells="1" selectUnlockedCells="1"/>
  <mergeCells count="16">
    <mergeCell ref="A262:A264"/>
    <mergeCell ref="K110:M110"/>
    <mergeCell ref="K140:M140"/>
    <mergeCell ref="K153:M153"/>
    <mergeCell ref="K171:M171"/>
    <mergeCell ref="F262:F264"/>
    <mergeCell ref="G262:G264"/>
    <mergeCell ref="A3:A71"/>
    <mergeCell ref="K2:M2"/>
    <mergeCell ref="A72:A89"/>
    <mergeCell ref="A90:A109"/>
    <mergeCell ref="A259:A261"/>
    <mergeCell ref="K187:M187"/>
    <mergeCell ref="K218:M218"/>
    <mergeCell ref="K240:M240"/>
    <mergeCell ref="K258:M258"/>
  </mergeCells>
  <pageMargins left="0.25" right="0.25" top="0.75" bottom="0.75" header="0.3" footer="0.3"/>
  <pageSetup paperSize="8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260"/>
  <sheetViews>
    <sheetView topLeftCell="A69" zoomScale="85" zoomScaleNormal="85" zoomScalePageLayoutView="150" workbookViewId="0">
      <selection activeCell="A69" sqref="A1:XFD1048576"/>
    </sheetView>
  </sheetViews>
  <sheetFormatPr defaultColWidth="11.44140625" defaultRowHeight="21" customHeight="1" x14ac:dyDescent="0.3"/>
  <cols>
    <col min="1" max="1" width="40.6640625" style="6" customWidth="1"/>
    <col min="2" max="2" width="50.77734375" style="6" hidden="1" customWidth="1"/>
    <col min="3" max="3" width="68.6640625" style="6" hidden="1" customWidth="1"/>
    <col min="4" max="4" width="4.33203125" style="6" hidden="1" customWidth="1"/>
    <col min="5" max="5" width="16.33203125" style="25" customWidth="1"/>
    <col min="6" max="6" width="16.33203125" style="22" customWidth="1"/>
    <col min="7" max="7" width="16.33203125" style="23" customWidth="1"/>
    <col min="8" max="8" width="16.33203125" style="24" hidden="1" customWidth="1"/>
    <col min="9" max="9" width="16.33203125" style="6" customWidth="1"/>
    <col min="10" max="16384" width="11.44140625" style="6"/>
  </cols>
  <sheetData>
    <row r="1" spans="1:9" ht="43.5" customHeight="1" x14ac:dyDescent="0.3">
      <c r="A1" s="38" t="s">
        <v>82</v>
      </c>
      <c r="B1" s="39"/>
      <c r="C1" s="40"/>
      <c r="D1" s="40"/>
      <c r="E1" s="92" t="s">
        <v>342</v>
      </c>
      <c r="F1" s="91" t="s">
        <v>341</v>
      </c>
      <c r="G1" s="93" t="s">
        <v>340</v>
      </c>
      <c r="H1" s="46" t="s">
        <v>124</v>
      </c>
      <c r="I1" s="94" t="s">
        <v>339</v>
      </c>
    </row>
    <row r="2" spans="1:9" ht="37.799999999999997" customHeight="1" x14ac:dyDescent="0.3">
      <c r="A2" s="99" t="s">
        <v>83</v>
      </c>
      <c r="B2" s="39"/>
      <c r="C2" s="40"/>
      <c r="D2" s="40"/>
      <c r="E2" s="125">
        <f>scope_setting_budget_baseline!K2</f>
        <v>6260.3030749999989</v>
      </c>
      <c r="F2" s="127">
        <f>scope_setting_budget_competitiv!K2</f>
        <v>7361.4451949999993</v>
      </c>
      <c r="G2" s="129">
        <f>scope_setting_budget_Full!K2</f>
        <v>7730.9951949999995</v>
      </c>
      <c r="H2" s="47"/>
      <c r="I2" s="95">
        <f>PBS!H2</f>
        <v>7110</v>
      </c>
    </row>
    <row r="3" spans="1:9" ht="21" hidden="1" customHeight="1" x14ac:dyDescent="0.3">
      <c r="A3" s="99"/>
      <c r="B3" s="39" t="s">
        <v>5</v>
      </c>
      <c r="C3" s="40"/>
      <c r="D3" s="40"/>
      <c r="E3" s="125">
        <f>scope_setting_budget_baseline!K3</f>
        <v>0</v>
      </c>
      <c r="F3" s="127">
        <f>scope_setting_budget_competitiv!K3</f>
        <v>0</v>
      </c>
      <c r="G3" s="129">
        <f>scope_setting_budget_Full!K3</f>
        <v>0</v>
      </c>
      <c r="H3" s="47"/>
      <c r="I3" s="96"/>
    </row>
    <row r="4" spans="1:9" ht="21" hidden="1" customHeight="1" x14ac:dyDescent="0.3">
      <c r="A4" s="99"/>
      <c r="B4" s="39"/>
      <c r="C4" s="40" t="s">
        <v>6</v>
      </c>
      <c r="D4" s="40"/>
      <c r="E4" s="125">
        <f>scope_setting_budget_baseline!K4</f>
        <v>0</v>
      </c>
      <c r="F4" s="127">
        <f>scope_setting_budget_competitiv!K4</f>
        <v>0</v>
      </c>
      <c r="G4" s="129">
        <f>scope_setting_budget_Full!K4</f>
        <v>0</v>
      </c>
      <c r="H4" s="47"/>
      <c r="I4" s="96"/>
    </row>
    <row r="5" spans="1:9" ht="21" hidden="1" customHeight="1" x14ac:dyDescent="0.3">
      <c r="A5" s="99"/>
      <c r="B5" s="39"/>
      <c r="C5" s="40" t="s">
        <v>7</v>
      </c>
      <c r="D5" s="40"/>
      <c r="E5" s="125">
        <f>scope_setting_budget_baseline!K5</f>
        <v>0</v>
      </c>
      <c r="F5" s="127">
        <f>scope_setting_budget_competitiv!K5</f>
        <v>0</v>
      </c>
      <c r="G5" s="129">
        <f>scope_setting_budget_Full!K5</f>
        <v>0</v>
      </c>
      <c r="H5" s="47"/>
      <c r="I5" s="96"/>
    </row>
    <row r="6" spans="1:9" ht="21" hidden="1" customHeight="1" x14ac:dyDescent="0.3">
      <c r="A6" s="99"/>
      <c r="B6" s="39"/>
      <c r="C6" s="40" t="s">
        <v>84</v>
      </c>
      <c r="D6" s="40"/>
      <c r="E6" s="125">
        <f>scope_setting_budget_baseline!K6</f>
        <v>0</v>
      </c>
      <c r="F6" s="127">
        <f>scope_setting_budget_competitiv!K6</f>
        <v>0</v>
      </c>
      <c r="G6" s="129">
        <f>scope_setting_budget_Full!K6</f>
        <v>0</v>
      </c>
      <c r="H6" s="47"/>
      <c r="I6" s="96"/>
    </row>
    <row r="7" spans="1:9" ht="21" hidden="1" customHeight="1" x14ac:dyDescent="0.3">
      <c r="A7" s="99"/>
      <c r="B7" s="39"/>
      <c r="C7" s="41"/>
      <c r="D7" s="43" t="s">
        <v>85</v>
      </c>
      <c r="E7" s="125">
        <f>scope_setting_budget_baseline!K7</f>
        <v>0</v>
      </c>
      <c r="F7" s="127">
        <f>scope_setting_budget_competitiv!K7</f>
        <v>0</v>
      </c>
      <c r="G7" s="129">
        <f>scope_setting_budget_Full!K7</f>
        <v>0</v>
      </c>
      <c r="H7" s="47" t="s">
        <v>323</v>
      </c>
      <c r="I7" s="96"/>
    </row>
    <row r="8" spans="1:9" ht="21" hidden="1" customHeight="1" x14ac:dyDescent="0.3">
      <c r="A8" s="99"/>
      <c r="B8" s="39"/>
      <c r="C8" s="41"/>
      <c r="D8" s="43" t="s">
        <v>86</v>
      </c>
      <c r="E8" s="125">
        <f>scope_setting_budget_baseline!K8</f>
        <v>0</v>
      </c>
      <c r="F8" s="127">
        <f>scope_setting_budget_competitiv!K8</f>
        <v>0</v>
      </c>
      <c r="G8" s="129">
        <f>scope_setting_budget_Full!K8</f>
        <v>0</v>
      </c>
      <c r="H8" s="48" t="s">
        <v>324</v>
      </c>
      <c r="I8" s="96"/>
    </row>
    <row r="9" spans="1:9" ht="21" hidden="1" customHeight="1" x14ac:dyDescent="0.3">
      <c r="A9" s="99"/>
      <c r="B9" s="39"/>
      <c r="C9" s="41"/>
      <c r="D9" s="43" t="s">
        <v>87</v>
      </c>
      <c r="E9" s="125">
        <f>scope_setting_budget_baseline!K9</f>
        <v>0</v>
      </c>
      <c r="F9" s="127">
        <f>scope_setting_budget_competitiv!K9</f>
        <v>0</v>
      </c>
      <c r="G9" s="129">
        <f>scope_setting_budget_Full!K9</f>
        <v>0</v>
      </c>
      <c r="H9" s="47" t="s">
        <v>293</v>
      </c>
      <c r="I9" s="96"/>
    </row>
    <row r="10" spans="1:9" ht="21" hidden="1" customHeight="1" x14ac:dyDescent="0.3">
      <c r="A10" s="99"/>
      <c r="B10" s="39"/>
      <c r="C10" s="41"/>
      <c r="D10" s="43" t="s">
        <v>88</v>
      </c>
      <c r="E10" s="125">
        <f>scope_setting_budget_baseline!K10</f>
        <v>0</v>
      </c>
      <c r="F10" s="127">
        <f>scope_setting_budget_competitiv!K10</f>
        <v>0</v>
      </c>
      <c r="G10" s="129">
        <f>scope_setting_budget_Full!K10</f>
        <v>0</v>
      </c>
      <c r="H10" s="47" t="s">
        <v>293</v>
      </c>
      <c r="I10" s="96"/>
    </row>
    <row r="11" spans="1:9" ht="21" hidden="1" customHeight="1" x14ac:dyDescent="0.3">
      <c r="A11" s="99"/>
      <c r="B11" s="39" t="s">
        <v>8</v>
      </c>
      <c r="C11" s="40"/>
      <c r="D11" s="40"/>
      <c r="E11" s="125">
        <f>scope_setting_budget_baseline!K11</f>
        <v>3022.2</v>
      </c>
      <c r="F11" s="127">
        <f>scope_setting_budget_competitiv!K11</f>
        <v>3107.2</v>
      </c>
      <c r="G11" s="129">
        <f>scope_setting_budget_Full!K11</f>
        <v>3167.2</v>
      </c>
      <c r="H11" s="47"/>
      <c r="I11" s="96"/>
    </row>
    <row r="12" spans="1:9" ht="21" hidden="1" customHeight="1" x14ac:dyDescent="0.3">
      <c r="A12" s="99"/>
      <c r="B12" s="39"/>
      <c r="C12" s="40" t="s">
        <v>89</v>
      </c>
      <c r="D12" s="40"/>
      <c r="E12" s="125">
        <f>scope_setting_budget_baseline!K12</f>
        <v>0</v>
      </c>
      <c r="F12" s="127">
        <f>scope_setting_budget_competitiv!K12</f>
        <v>0</v>
      </c>
      <c r="G12" s="129">
        <f>scope_setting_budget_Full!K12</f>
        <v>0</v>
      </c>
      <c r="H12" s="47"/>
      <c r="I12" s="96"/>
    </row>
    <row r="13" spans="1:9" ht="21" hidden="1" customHeight="1" x14ac:dyDescent="0.3">
      <c r="A13" s="99"/>
      <c r="B13" s="39"/>
      <c r="C13" s="41"/>
      <c r="D13" s="43" t="s">
        <v>9</v>
      </c>
      <c r="E13" s="125">
        <f>scope_setting_budget_baseline!K13</f>
        <v>0</v>
      </c>
      <c r="F13" s="127">
        <f>scope_setting_budget_competitiv!K13</f>
        <v>85</v>
      </c>
      <c r="G13" s="129">
        <f>scope_setting_budget_Full!K13</f>
        <v>145</v>
      </c>
      <c r="H13" s="47" t="s">
        <v>343</v>
      </c>
      <c r="I13" s="96"/>
    </row>
    <row r="14" spans="1:9" ht="21" hidden="1" customHeight="1" x14ac:dyDescent="0.3">
      <c r="A14" s="99"/>
      <c r="B14" s="39"/>
      <c r="C14" s="41"/>
      <c r="D14" s="43" t="s">
        <v>10</v>
      </c>
      <c r="E14" s="125">
        <f>scope_setting_budget_baseline!K14</f>
        <v>0</v>
      </c>
      <c r="F14" s="127">
        <f>scope_setting_budget_competitiv!K14</f>
        <v>0</v>
      </c>
      <c r="G14" s="129">
        <f>scope_setting_budget_Full!K14</f>
        <v>0</v>
      </c>
      <c r="H14" s="47" t="s">
        <v>301</v>
      </c>
      <c r="I14" s="96"/>
    </row>
    <row r="15" spans="1:9" ht="21" hidden="1" customHeight="1" x14ac:dyDescent="0.3">
      <c r="A15" s="99"/>
      <c r="B15" s="39"/>
      <c r="C15" s="41"/>
      <c r="D15" s="43" t="s">
        <v>90</v>
      </c>
      <c r="E15" s="125">
        <f>scope_setting_budget_baseline!K15</f>
        <v>0</v>
      </c>
      <c r="F15" s="127">
        <f>scope_setting_budget_competitiv!K15</f>
        <v>0</v>
      </c>
      <c r="G15" s="129">
        <f>scope_setting_budget_Full!K15</f>
        <v>0</v>
      </c>
      <c r="H15" s="47" t="s">
        <v>301</v>
      </c>
      <c r="I15" s="96"/>
    </row>
    <row r="16" spans="1:9" ht="21" hidden="1" customHeight="1" x14ac:dyDescent="0.3">
      <c r="A16" s="99"/>
      <c r="B16" s="39"/>
      <c r="C16" s="41"/>
      <c r="D16" s="43" t="s">
        <v>117</v>
      </c>
      <c r="E16" s="125">
        <f>scope_setting_budget_baseline!K16</f>
        <v>0</v>
      </c>
      <c r="F16" s="127">
        <f>scope_setting_budget_competitiv!K16</f>
        <v>0</v>
      </c>
      <c r="G16" s="129">
        <f>scope_setting_budget_Full!K16</f>
        <v>0</v>
      </c>
      <c r="H16" s="47" t="s">
        <v>301</v>
      </c>
      <c r="I16" s="96"/>
    </row>
    <row r="17" spans="1:9" ht="21" hidden="1" customHeight="1" x14ac:dyDescent="0.3">
      <c r="A17" s="99"/>
      <c r="B17" s="39"/>
      <c r="C17" s="40" t="s">
        <v>11</v>
      </c>
      <c r="D17" s="40"/>
      <c r="E17" s="125">
        <f>scope_setting_budget_baseline!K17</f>
        <v>0</v>
      </c>
      <c r="F17" s="127">
        <f>scope_setting_budget_competitiv!K17</f>
        <v>0</v>
      </c>
      <c r="G17" s="129">
        <f>scope_setting_budget_Full!K17</f>
        <v>0</v>
      </c>
      <c r="H17" s="47"/>
      <c r="I17" s="96"/>
    </row>
    <row r="18" spans="1:9" ht="21" hidden="1" customHeight="1" x14ac:dyDescent="0.3">
      <c r="A18" s="99"/>
      <c r="B18" s="39"/>
      <c r="C18" s="40"/>
      <c r="D18" s="45" t="s">
        <v>91</v>
      </c>
      <c r="E18" s="125">
        <f>scope_setting_budget_baseline!K18</f>
        <v>2323</v>
      </c>
      <c r="F18" s="127">
        <f>scope_setting_budget_competitiv!K18</f>
        <v>2323</v>
      </c>
      <c r="G18" s="129">
        <f>scope_setting_budget_Full!K18</f>
        <v>2323</v>
      </c>
      <c r="H18" s="47" t="s">
        <v>325</v>
      </c>
      <c r="I18" s="96"/>
    </row>
    <row r="19" spans="1:9" ht="21" hidden="1" customHeight="1" x14ac:dyDescent="0.3">
      <c r="A19" s="99"/>
      <c r="B19" s="39"/>
      <c r="C19" s="40"/>
      <c r="D19" s="43" t="s">
        <v>137</v>
      </c>
      <c r="E19" s="125">
        <f>scope_setting_budget_baseline!K19</f>
        <v>0</v>
      </c>
      <c r="F19" s="127">
        <f>scope_setting_budget_competitiv!K19</f>
        <v>0</v>
      </c>
      <c r="G19" s="129">
        <f>scope_setting_budget_Full!K19</f>
        <v>0</v>
      </c>
      <c r="H19" s="47" t="s">
        <v>293</v>
      </c>
      <c r="I19" s="96"/>
    </row>
    <row r="20" spans="1:9" ht="21" hidden="1" customHeight="1" x14ac:dyDescent="0.3">
      <c r="A20" s="99"/>
      <c r="B20" s="39"/>
      <c r="C20" s="40"/>
      <c r="D20" s="43" t="s">
        <v>12</v>
      </c>
      <c r="E20" s="125">
        <f>scope_setting_budget_baseline!K20</f>
        <v>699.2</v>
      </c>
      <c r="F20" s="127">
        <f>scope_setting_budget_competitiv!K20</f>
        <v>699.2</v>
      </c>
      <c r="G20" s="129">
        <f>scope_setting_budget_Full!K20</f>
        <v>699.2</v>
      </c>
      <c r="H20" s="47" t="s">
        <v>325</v>
      </c>
      <c r="I20" s="96"/>
    </row>
    <row r="21" spans="1:9" ht="21" hidden="1" customHeight="1" x14ac:dyDescent="0.3">
      <c r="A21" s="99"/>
      <c r="B21" s="39"/>
      <c r="C21" s="42"/>
      <c r="D21" s="43" t="s">
        <v>92</v>
      </c>
      <c r="E21" s="125">
        <f>scope_setting_budget_baseline!K21</f>
        <v>0</v>
      </c>
      <c r="F21" s="127">
        <f>scope_setting_budget_competitiv!K21</f>
        <v>0</v>
      </c>
      <c r="G21" s="129">
        <f>scope_setting_budget_Full!K21</f>
        <v>0</v>
      </c>
      <c r="H21" s="47" t="s">
        <v>138</v>
      </c>
      <c r="I21" s="96"/>
    </row>
    <row r="22" spans="1:9" ht="21" hidden="1" customHeight="1" x14ac:dyDescent="0.3">
      <c r="A22" s="99"/>
      <c r="B22" s="39" t="s">
        <v>13</v>
      </c>
      <c r="C22" s="42"/>
      <c r="D22" s="42"/>
      <c r="E22" s="125">
        <f>scope_setting_budget_baseline!K22</f>
        <v>1160.45</v>
      </c>
      <c r="F22" s="127">
        <f>scope_setting_budget_competitiv!K22</f>
        <v>1681.25</v>
      </c>
      <c r="G22" s="129">
        <f>scope_setting_budget_Full!K22</f>
        <v>1930.8</v>
      </c>
      <c r="H22" s="47"/>
      <c r="I22" s="96"/>
    </row>
    <row r="23" spans="1:9" ht="21" hidden="1" customHeight="1" x14ac:dyDescent="0.3">
      <c r="A23" s="99"/>
      <c r="B23" s="40"/>
      <c r="C23" s="40" t="s">
        <v>93</v>
      </c>
      <c r="D23" s="40"/>
      <c r="E23" s="125">
        <f>scope_setting_budget_baseline!K23</f>
        <v>131</v>
      </c>
      <c r="F23" s="127">
        <f>scope_setting_budget_competitiv!K23</f>
        <v>131</v>
      </c>
      <c r="G23" s="129">
        <f>scope_setting_budget_Full!K23</f>
        <v>131</v>
      </c>
      <c r="H23" s="47" t="s">
        <v>271</v>
      </c>
      <c r="I23" s="96"/>
    </row>
    <row r="24" spans="1:9" ht="21" hidden="1" customHeight="1" x14ac:dyDescent="0.3">
      <c r="A24" s="99"/>
      <c r="B24" s="39"/>
      <c r="C24" s="40" t="s">
        <v>94</v>
      </c>
      <c r="D24" s="40"/>
      <c r="E24" s="125">
        <f>scope_setting_budget_baseline!K24</f>
        <v>131</v>
      </c>
      <c r="F24" s="127">
        <f>scope_setting_budget_competitiv!K24</f>
        <v>131</v>
      </c>
      <c r="G24" s="129">
        <f>scope_setting_budget_Full!K24</f>
        <v>131</v>
      </c>
      <c r="H24" s="47" t="s">
        <v>271</v>
      </c>
      <c r="I24" s="96"/>
    </row>
    <row r="25" spans="1:9" ht="21" hidden="1" customHeight="1" x14ac:dyDescent="0.3">
      <c r="A25" s="99"/>
      <c r="B25" s="39"/>
      <c r="C25" s="40" t="s">
        <v>95</v>
      </c>
      <c r="D25" s="40"/>
      <c r="E25" s="125">
        <f>scope_setting_budget_baseline!K25</f>
        <v>0</v>
      </c>
      <c r="F25" s="127">
        <f>scope_setting_budget_competitiv!K25</f>
        <v>210</v>
      </c>
      <c r="G25" s="129">
        <f>scope_setting_budget_Full!K25</f>
        <v>210</v>
      </c>
      <c r="H25" s="47" t="s">
        <v>271</v>
      </c>
      <c r="I25" s="96"/>
    </row>
    <row r="26" spans="1:9" ht="21" hidden="1" customHeight="1" x14ac:dyDescent="0.3">
      <c r="A26" s="99"/>
      <c r="B26" s="39"/>
      <c r="C26" s="40" t="s">
        <v>96</v>
      </c>
      <c r="D26" s="40"/>
      <c r="E26" s="125">
        <f>scope_setting_budget_baseline!K26</f>
        <v>0</v>
      </c>
      <c r="F26" s="127">
        <f>scope_setting_budget_competitiv!K26</f>
        <v>0</v>
      </c>
      <c r="G26" s="129">
        <f>scope_setting_budget_Full!K26</f>
        <v>210</v>
      </c>
      <c r="H26" s="47" t="s">
        <v>271</v>
      </c>
      <c r="I26" s="96"/>
    </row>
    <row r="27" spans="1:9" ht="21" hidden="1" customHeight="1" x14ac:dyDescent="0.3">
      <c r="A27" s="99"/>
      <c r="B27" s="39"/>
      <c r="C27" s="40" t="s">
        <v>97</v>
      </c>
      <c r="D27" s="40"/>
      <c r="E27" s="125">
        <f>scope_setting_budget_baseline!K27</f>
        <v>313</v>
      </c>
      <c r="F27" s="127">
        <f>scope_setting_budget_competitiv!K27</f>
        <v>313</v>
      </c>
      <c r="G27" s="129">
        <f>scope_setting_budget_Full!K27</f>
        <v>313</v>
      </c>
      <c r="H27" s="47" t="s">
        <v>271</v>
      </c>
      <c r="I27" s="96"/>
    </row>
    <row r="28" spans="1:9" ht="21" hidden="1" customHeight="1" x14ac:dyDescent="0.3">
      <c r="A28" s="99"/>
      <c r="B28" s="39"/>
      <c r="C28" s="40" t="s">
        <v>98</v>
      </c>
      <c r="D28" s="40"/>
      <c r="E28" s="125">
        <f>scope_setting_budget_baseline!K28</f>
        <v>330</v>
      </c>
      <c r="F28" s="127">
        <f>scope_setting_budget_competitiv!K28</f>
        <v>330</v>
      </c>
      <c r="G28" s="129">
        <f>scope_setting_budget_Full!K28</f>
        <v>330</v>
      </c>
      <c r="H28" s="47" t="s">
        <v>271</v>
      </c>
      <c r="I28" s="96"/>
    </row>
    <row r="29" spans="1:9" ht="21" hidden="1" customHeight="1" x14ac:dyDescent="0.3">
      <c r="A29" s="99"/>
      <c r="B29" s="39"/>
      <c r="C29" s="40" t="s">
        <v>118</v>
      </c>
      <c r="D29" s="40"/>
      <c r="E29" s="125">
        <f>scope_setting_budget_baseline!K29</f>
        <v>0</v>
      </c>
      <c r="F29" s="127">
        <f>scope_setting_budget_competitiv!K29</f>
        <v>241</v>
      </c>
      <c r="G29" s="129">
        <f>scope_setting_budget_Full!K29</f>
        <v>241</v>
      </c>
      <c r="H29" s="47" t="s">
        <v>272</v>
      </c>
      <c r="I29" s="96"/>
    </row>
    <row r="30" spans="1:9" ht="21" hidden="1" customHeight="1" x14ac:dyDescent="0.3">
      <c r="A30" s="99"/>
      <c r="B30" s="39"/>
      <c r="C30" s="40" t="s">
        <v>119</v>
      </c>
      <c r="D30" s="40"/>
      <c r="E30" s="125">
        <f>scope_setting_budget_baseline!K30</f>
        <v>167.8</v>
      </c>
      <c r="F30" s="127">
        <f>scope_setting_budget_competitiv!K30</f>
        <v>211.5</v>
      </c>
      <c r="G30" s="129">
        <f>scope_setting_budget_Full!K30</f>
        <v>238</v>
      </c>
      <c r="H30" s="47" t="s">
        <v>273</v>
      </c>
      <c r="I30" s="96"/>
    </row>
    <row r="31" spans="1:9" ht="21" hidden="1" customHeight="1" x14ac:dyDescent="0.3">
      <c r="A31" s="99"/>
      <c r="B31" s="39"/>
      <c r="C31" s="40" t="s">
        <v>120</v>
      </c>
      <c r="D31" s="40"/>
      <c r="E31" s="125">
        <f>scope_setting_budget_baseline!K31</f>
        <v>87.649999999999991</v>
      </c>
      <c r="F31" s="127">
        <f>scope_setting_budget_competitiv!K31</f>
        <v>113.75</v>
      </c>
      <c r="G31" s="129">
        <f>scope_setting_budget_Full!K31</f>
        <v>126.8</v>
      </c>
      <c r="H31" s="47" t="s">
        <v>274</v>
      </c>
      <c r="I31" s="96"/>
    </row>
    <row r="32" spans="1:9" ht="21" hidden="1" customHeight="1" x14ac:dyDescent="0.3">
      <c r="A32" s="99"/>
      <c r="B32" s="39" t="s">
        <v>14</v>
      </c>
      <c r="C32" s="40"/>
      <c r="D32" s="40"/>
      <c r="E32" s="125">
        <f>scope_setting_budget_baseline!K32</f>
        <v>25</v>
      </c>
      <c r="F32" s="127">
        <f>scope_setting_budget_competitiv!K32</f>
        <v>70.342119999999994</v>
      </c>
      <c r="G32" s="129">
        <f>scope_setting_budget_Full!K32</f>
        <v>70.342119999999994</v>
      </c>
      <c r="H32" s="47"/>
      <c r="I32" s="96"/>
    </row>
    <row r="33" spans="1:9" ht="21" hidden="1" customHeight="1" x14ac:dyDescent="0.3">
      <c r="A33" s="99"/>
      <c r="B33" s="39"/>
      <c r="C33" s="40" t="s">
        <v>99</v>
      </c>
      <c r="D33" s="40"/>
      <c r="E33" s="125">
        <f>scope_setting_budget_baseline!K33</f>
        <v>0</v>
      </c>
      <c r="F33" s="127">
        <f>scope_setting_budget_competitiv!K33</f>
        <v>45.342119999999994</v>
      </c>
      <c r="G33" s="129">
        <f>scope_setting_budget_Full!K33</f>
        <v>45.342119999999994</v>
      </c>
      <c r="H33" s="49" t="s">
        <v>328</v>
      </c>
      <c r="I33" s="96"/>
    </row>
    <row r="34" spans="1:9" ht="21" hidden="1" customHeight="1" x14ac:dyDescent="0.3">
      <c r="A34" s="99"/>
      <c r="B34" s="39"/>
      <c r="C34" s="40"/>
      <c r="D34" s="43" t="s">
        <v>262</v>
      </c>
      <c r="E34" s="125">
        <f>scope_setting_budget_baseline!K34</f>
        <v>0</v>
      </c>
      <c r="F34" s="127">
        <f>scope_setting_budget_competitiv!K34</f>
        <v>0</v>
      </c>
      <c r="G34" s="129">
        <f>scope_setting_budget_Full!K34</f>
        <v>0</v>
      </c>
      <c r="H34" s="49" t="s">
        <v>329</v>
      </c>
      <c r="I34" s="96"/>
    </row>
    <row r="35" spans="1:9" ht="21" hidden="1" customHeight="1" x14ac:dyDescent="0.3">
      <c r="A35" s="99"/>
      <c r="B35" s="39"/>
      <c r="C35" s="40"/>
      <c r="D35" s="43" t="s">
        <v>263</v>
      </c>
      <c r="E35" s="125">
        <f>scope_setting_budget_baseline!K35</f>
        <v>0</v>
      </c>
      <c r="F35" s="127">
        <f>scope_setting_budget_competitiv!K35</f>
        <v>0</v>
      </c>
      <c r="G35" s="129">
        <f>scope_setting_budget_Full!K35</f>
        <v>0</v>
      </c>
      <c r="H35" s="49" t="s">
        <v>329</v>
      </c>
      <c r="I35" s="96"/>
    </row>
    <row r="36" spans="1:9" ht="21" hidden="1" customHeight="1" x14ac:dyDescent="0.3">
      <c r="A36" s="99"/>
      <c r="B36" s="39"/>
      <c r="C36" s="40"/>
      <c r="D36" s="43" t="s">
        <v>261</v>
      </c>
      <c r="E36" s="125">
        <f>scope_setting_budget_baseline!K36</f>
        <v>25</v>
      </c>
      <c r="F36" s="127">
        <f>scope_setting_budget_competitiv!K36</f>
        <v>25</v>
      </c>
      <c r="G36" s="129">
        <f>scope_setting_budget_Full!K36</f>
        <v>25</v>
      </c>
      <c r="H36" s="49" t="s">
        <v>297</v>
      </c>
      <c r="I36" s="96"/>
    </row>
    <row r="37" spans="1:9" ht="21" hidden="1" customHeight="1" x14ac:dyDescent="0.3">
      <c r="A37" s="99"/>
      <c r="B37" s="39"/>
      <c r="C37" s="40"/>
      <c r="D37" s="43" t="s">
        <v>100</v>
      </c>
      <c r="E37" s="125">
        <f>scope_setting_budget_baseline!K37</f>
        <v>0</v>
      </c>
      <c r="F37" s="127">
        <f>scope_setting_budget_competitiv!K37</f>
        <v>0</v>
      </c>
      <c r="G37" s="129">
        <f>scope_setting_budget_Full!K37</f>
        <v>0</v>
      </c>
      <c r="H37" s="49" t="s">
        <v>329</v>
      </c>
      <c r="I37" s="96"/>
    </row>
    <row r="38" spans="1:9" ht="21" hidden="1" customHeight="1" x14ac:dyDescent="0.3">
      <c r="A38" s="99"/>
      <c r="B38" s="39"/>
      <c r="C38" s="40"/>
      <c r="D38" s="43" t="s">
        <v>101</v>
      </c>
      <c r="E38" s="125">
        <f>scope_setting_budget_baseline!K38</f>
        <v>0</v>
      </c>
      <c r="F38" s="127">
        <f>scope_setting_budget_competitiv!K38</f>
        <v>0</v>
      </c>
      <c r="G38" s="129">
        <f>scope_setting_budget_Full!K38</f>
        <v>0</v>
      </c>
      <c r="H38" s="49" t="s">
        <v>329</v>
      </c>
      <c r="I38" s="96"/>
    </row>
    <row r="39" spans="1:9" ht="21" hidden="1" customHeight="1" x14ac:dyDescent="0.3">
      <c r="A39" s="99"/>
      <c r="B39" s="39"/>
      <c r="C39" s="40" t="s">
        <v>102</v>
      </c>
      <c r="D39" s="40"/>
      <c r="E39" s="125">
        <f>scope_setting_budget_baseline!K39</f>
        <v>0</v>
      </c>
      <c r="F39" s="127">
        <f>scope_setting_budget_competitiv!K39</f>
        <v>0</v>
      </c>
      <c r="G39" s="129">
        <f>scope_setting_budget_Full!K39</f>
        <v>0</v>
      </c>
      <c r="H39" s="47"/>
      <c r="I39" s="96"/>
    </row>
    <row r="40" spans="1:9" ht="21" hidden="1" customHeight="1" x14ac:dyDescent="0.3">
      <c r="A40" s="99"/>
      <c r="B40" s="39"/>
      <c r="C40" s="40"/>
      <c r="D40" s="43" t="s">
        <v>103</v>
      </c>
      <c r="E40" s="125">
        <f>scope_setting_budget_baseline!K40</f>
        <v>0</v>
      </c>
      <c r="F40" s="127">
        <f>scope_setting_budget_competitiv!K40</f>
        <v>0</v>
      </c>
      <c r="G40" s="129">
        <f>scope_setting_budget_Full!K40</f>
        <v>0</v>
      </c>
      <c r="H40" s="49" t="s">
        <v>329</v>
      </c>
      <c r="I40" s="96"/>
    </row>
    <row r="41" spans="1:9" ht="21" hidden="1" customHeight="1" x14ac:dyDescent="0.3">
      <c r="A41" s="99"/>
      <c r="B41" s="39" t="s">
        <v>15</v>
      </c>
      <c r="C41" s="40"/>
      <c r="D41" s="40"/>
      <c r="E41" s="125">
        <f>scope_setting_budget_baseline!K41</f>
        <v>0</v>
      </c>
      <c r="F41" s="127">
        <f>scope_setting_budget_competitiv!K41</f>
        <v>450</v>
      </c>
      <c r="G41" s="129">
        <f>scope_setting_budget_Full!K41</f>
        <v>510</v>
      </c>
      <c r="H41" s="47"/>
      <c r="I41" s="96"/>
    </row>
    <row r="42" spans="1:9" ht="21" hidden="1" customHeight="1" x14ac:dyDescent="0.3">
      <c r="A42" s="99"/>
      <c r="B42" s="39"/>
      <c r="C42" s="40" t="s">
        <v>104</v>
      </c>
      <c r="D42" s="40"/>
      <c r="E42" s="125">
        <f>scope_setting_budget_baseline!K42</f>
        <v>0</v>
      </c>
      <c r="F42" s="127">
        <f>scope_setting_budget_competitiv!K42</f>
        <v>0</v>
      </c>
      <c r="G42" s="129">
        <f>scope_setting_budget_Full!K42</f>
        <v>0</v>
      </c>
      <c r="H42" s="47"/>
      <c r="I42" s="96"/>
    </row>
    <row r="43" spans="1:9" ht="21" hidden="1" customHeight="1" x14ac:dyDescent="0.3">
      <c r="A43" s="99"/>
      <c r="B43" s="39"/>
      <c r="C43" s="40"/>
      <c r="D43" s="43" t="s">
        <v>105</v>
      </c>
      <c r="E43" s="125">
        <f>scope_setting_budget_baseline!K43</f>
        <v>0</v>
      </c>
      <c r="F43" s="127">
        <f>scope_setting_budget_competitiv!K43</f>
        <v>85</v>
      </c>
      <c r="G43" s="129">
        <f>scope_setting_budget_Full!K43</f>
        <v>145</v>
      </c>
      <c r="H43" s="47" t="s">
        <v>125</v>
      </c>
      <c r="I43" s="96"/>
    </row>
    <row r="44" spans="1:9" ht="21" hidden="1" customHeight="1" x14ac:dyDescent="0.3">
      <c r="A44" s="99"/>
      <c r="B44" s="39"/>
      <c r="C44" s="40"/>
      <c r="D44" s="43" t="s">
        <v>106</v>
      </c>
      <c r="E44" s="125">
        <f>scope_setting_budget_baseline!K44</f>
        <v>0</v>
      </c>
      <c r="F44" s="127">
        <f>scope_setting_budget_competitiv!K44</f>
        <v>80</v>
      </c>
      <c r="G44" s="129">
        <f>scope_setting_budget_Full!K44</f>
        <v>80</v>
      </c>
      <c r="H44" s="47" t="s">
        <v>295</v>
      </c>
      <c r="I44" s="96"/>
    </row>
    <row r="45" spans="1:9" ht="21" hidden="1" customHeight="1" x14ac:dyDescent="0.3">
      <c r="A45" s="99"/>
      <c r="B45" s="39"/>
      <c r="C45" s="40"/>
      <c r="D45" s="43" t="s">
        <v>107</v>
      </c>
      <c r="E45" s="125">
        <f>scope_setting_budget_baseline!K45</f>
        <v>0</v>
      </c>
      <c r="F45" s="127">
        <f>scope_setting_budget_competitiv!K45</f>
        <v>85</v>
      </c>
      <c r="G45" s="129">
        <f>scope_setting_budget_Full!K45</f>
        <v>85</v>
      </c>
      <c r="H45" s="47" t="s">
        <v>295</v>
      </c>
      <c r="I45" s="96"/>
    </row>
    <row r="46" spans="1:9" ht="21" hidden="1" customHeight="1" x14ac:dyDescent="0.3">
      <c r="A46" s="99"/>
      <c r="B46" s="39"/>
      <c r="C46" s="40"/>
      <c r="D46" s="43" t="s">
        <v>108</v>
      </c>
      <c r="E46" s="125">
        <f>scope_setting_budget_baseline!K46</f>
        <v>0</v>
      </c>
      <c r="F46" s="127">
        <f>scope_setting_budget_competitiv!K46</f>
        <v>50</v>
      </c>
      <c r="G46" s="129">
        <f>scope_setting_budget_Full!K46</f>
        <v>50</v>
      </c>
      <c r="H46" s="47" t="s">
        <v>295</v>
      </c>
      <c r="I46" s="96"/>
    </row>
    <row r="47" spans="1:9" ht="21" hidden="1" customHeight="1" x14ac:dyDescent="0.3">
      <c r="A47" s="99"/>
      <c r="B47" s="39"/>
      <c r="C47" s="40"/>
      <c r="D47" s="43" t="s">
        <v>122</v>
      </c>
      <c r="E47" s="125">
        <f>scope_setting_budget_baseline!K47</f>
        <v>0</v>
      </c>
      <c r="F47" s="127">
        <f>scope_setting_budget_competitiv!K47</f>
        <v>150</v>
      </c>
      <c r="G47" s="129">
        <f>scope_setting_budget_Full!K47</f>
        <v>150</v>
      </c>
      <c r="H47" s="47"/>
      <c r="I47" s="96"/>
    </row>
    <row r="48" spans="1:9" ht="21" hidden="1" customHeight="1" x14ac:dyDescent="0.3">
      <c r="A48" s="99"/>
      <c r="B48" s="39" t="s">
        <v>16</v>
      </c>
      <c r="C48" s="40"/>
      <c r="D48" s="40"/>
      <c r="E48" s="125">
        <f>scope_setting_budget_baseline!K48</f>
        <v>81</v>
      </c>
      <c r="F48" s="127">
        <f>scope_setting_budget_competitiv!K48</f>
        <v>81</v>
      </c>
      <c r="G48" s="129">
        <f>scope_setting_budget_Full!K48</f>
        <v>81</v>
      </c>
      <c r="H48" s="47"/>
      <c r="I48" s="96"/>
    </row>
    <row r="49" spans="1:9" ht="21" hidden="1" customHeight="1" x14ac:dyDescent="0.3">
      <c r="A49" s="99"/>
      <c r="B49" s="39"/>
      <c r="C49" s="40" t="s">
        <v>17</v>
      </c>
      <c r="D49" s="40"/>
      <c r="E49" s="125">
        <f>scope_setting_budget_baseline!K49</f>
        <v>0</v>
      </c>
      <c r="F49" s="127">
        <f>scope_setting_budget_competitiv!K49</f>
        <v>0</v>
      </c>
      <c r="G49" s="129">
        <f>scope_setting_budget_Full!K49</f>
        <v>0</v>
      </c>
      <c r="H49" s="47"/>
      <c r="I49" s="96"/>
    </row>
    <row r="50" spans="1:9" ht="21" hidden="1" customHeight="1" x14ac:dyDescent="0.3">
      <c r="A50" s="99"/>
      <c r="B50" s="39"/>
      <c r="C50" s="40"/>
      <c r="D50" s="43" t="s">
        <v>264</v>
      </c>
      <c r="E50" s="125">
        <f>scope_setting_budget_baseline!K50</f>
        <v>27</v>
      </c>
      <c r="F50" s="127">
        <f>scope_setting_budget_competitiv!K50</f>
        <v>27</v>
      </c>
      <c r="G50" s="129">
        <f>scope_setting_budget_Full!K50</f>
        <v>27</v>
      </c>
      <c r="H50" s="47" t="s">
        <v>290</v>
      </c>
      <c r="I50" s="96"/>
    </row>
    <row r="51" spans="1:9" ht="21" hidden="1" customHeight="1" x14ac:dyDescent="0.3">
      <c r="A51" s="99"/>
      <c r="B51" s="39"/>
      <c r="C51" s="40"/>
      <c r="D51" s="43" t="s">
        <v>265</v>
      </c>
      <c r="E51" s="125">
        <f>scope_setting_budget_baseline!K51</f>
        <v>27</v>
      </c>
      <c r="F51" s="127">
        <f>scope_setting_budget_competitiv!K51</f>
        <v>27</v>
      </c>
      <c r="G51" s="129">
        <f>scope_setting_budget_Full!K51</f>
        <v>27</v>
      </c>
      <c r="H51" s="47" t="s">
        <v>290</v>
      </c>
      <c r="I51" s="96"/>
    </row>
    <row r="52" spans="1:9" ht="21" hidden="1" customHeight="1" x14ac:dyDescent="0.3">
      <c r="A52" s="99"/>
      <c r="B52" s="39"/>
      <c r="C52" s="40"/>
      <c r="D52" s="43" t="s">
        <v>266</v>
      </c>
      <c r="E52" s="125">
        <f>scope_setting_budget_baseline!K52</f>
        <v>27</v>
      </c>
      <c r="F52" s="127">
        <f>scope_setting_budget_competitiv!K52</f>
        <v>27</v>
      </c>
      <c r="G52" s="129">
        <f>scope_setting_budget_Full!K52</f>
        <v>27</v>
      </c>
      <c r="H52" s="47" t="s">
        <v>290</v>
      </c>
      <c r="I52" s="96"/>
    </row>
    <row r="53" spans="1:9" ht="21" hidden="1" customHeight="1" x14ac:dyDescent="0.3">
      <c r="A53" s="99"/>
      <c r="B53" s="39"/>
      <c r="C53" s="40" t="s">
        <v>109</v>
      </c>
      <c r="D53" s="40"/>
      <c r="E53" s="125">
        <f>scope_setting_budget_baseline!K53</f>
        <v>0</v>
      </c>
      <c r="F53" s="127">
        <f>scope_setting_budget_competitiv!K53</f>
        <v>0</v>
      </c>
      <c r="G53" s="129">
        <f>scope_setting_budget_Full!K53</f>
        <v>0</v>
      </c>
      <c r="H53" s="49"/>
      <c r="I53" s="96"/>
    </row>
    <row r="54" spans="1:9" ht="21" hidden="1" customHeight="1" x14ac:dyDescent="0.3">
      <c r="A54" s="99"/>
      <c r="B54" s="39" t="s">
        <v>18</v>
      </c>
      <c r="C54" s="40"/>
      <c r="D54" s="40"/>
      <c r="E54" s="125">
        <f>scope_setting_budget_baseline!K54</f>
        <v>286</v>
      </c>
      <c r="F54" s="127">
        <f>scope_setting_budget_competitiv!K54</f>
        <v>286</v>
      </c>
      <c r="G54" s="129">
        <f>scope_setting_budget_Full!K54</f>
        <v>286</v>
      </c>
      <c r="H54" s="47"/>
      <c r="I54" s="96"/>
    </row>
    <row r="55" spans="1:9" ht="21" hidden="1" customHeight="1" x14ac:dyDescent="0.3">
      <c r="A55" s="99"/>
      <c r="B55" s="39"/>
      <c r="C55" s="40" t="s">
        <v>116</v>
      </c>
      <c r="D55" s="40"/>
      <c r="E55" s="125">
        <f>scope_setting_budget_baseline!K55</f>
        <v>0</v>
      </c>
      <c r="F55" s="127">
        <f>scope_setting_budget_competitiv!K55</f>
        <v>0</v>
      </c>
      <c r="G55" s="129">
        <f>scope_setting_budget_Full!K55</f>
        <v>0</v>
      </c>
      <c r="H55" s="47" t="s">
        <v>330</v>
      </c>
      <c r="I55" s="96"/>
    </row>
    <row r="56" spans="1:9" ht="21" hidden="1" customHeight="1" x14ac:dyDescent="0.3">
      <c r="A56" s="99"/>
      <c r="B56" s="39"/>
      <c r="C56" s="40" t="s">
        <v>19</v>
      </c>
      <c r="D56" s="40"/>
      <c r="E56" s="125">
        <f>scope_setting_budget_baseline!K56</f>
        <v>168</v>
      </c>
      <c r="F56" s="127">
        <f>scope_setting_budget_competitiv!K56</f>
        <v>168</v>
      </c>
      <c r="G56" s="129">
        <f>scope_setting_budget_Full!K56</f>
        <v>168</v>
      </c>
      <c r="H56" s="47" t="s">
        <v>316</v>
      </c>
      <c r="I56" s="96"/>
    </row>
    <row r="57" spans="1:9" ht="21" hidden="1" customHeight="1" x14ac:dyDescent="0.3">
      <c r="A57" s="99"/>
      <c r="B57" s="39"/>
      <c r="C57" s="40" t="s">
        <v>332</v>
      </c>
      <c r="D57" s="40"/>
      <c r="E57" s="125">
        <f>scope_setting_budget_baseline!K57</f>
        <v>18</v>
      </c>
      <c r="F57" s="127">
        <f>scope_setting_budget_competitiv!K57</f>
        <v>18</v>
      </c>
      <c r="G57" s="129">
        <f>scope_setting_budget_Full!K57</f>
        <v>18</v>
      </c>
      <c r="H57" s="47" t="s">
        <v>333</v>
      </c>
      <c r="I57" s="96"/>
    </row>
    <row r="58" spans="1:9" ht="21" hidden="1" customHeight="1" x14ac:dyDescent="0.3">
      <c r="A58" s="99"/>
      <c r="B58" s="39"/>
      <c r="C58" s="40" t="s">
        <v>20</v>
      </c>
      <c r="D58" s="40"/>
      <c r="E58" s="125">
        <f>scope_setting_budget_baseline!K58</f>
        <v>100</v>
      </c>
      <c r="F58" s="127">
        <f>scope_setting_budget_competitiv!K58</f>
        <v>100</v>
      </c>
      <c r="G58" s="129">
        <f>scope_setting_budget_Full!K58</f>
        <v>100</v>
      </c>
      <c r="H58" s="47" t="s">
        <v>298</v>
      </c>
      <c r="I58" s="96"/>
    </row>
    <row r="59" spans="1:9" ht="21" hidden="1" customHeight="1" x14ac:dyDescent="0.3">
      <c r="A59" s="99"/>
      <c r="B59" s="39" t="s">
        <v>21</v>
      </c>
      <c r="C59" s="40"/>
      <c r="D59" s="40"/>
      <c r="E59" s="125">
        <f>scope_setting_budget_baseline!K59</f>
        <v>0</v>
      </c>
      <c r="F59" s="127">
        <f>scope_setting_budget_competitiv!K59</f>
        <v>0</v>
      </c>
      <c r="G59" s="129">
        <f>scope_setting_budget_Full!K59</f>
        <v>0</v>
      </c>
      <c r="H59" s="47"/>
      <c r="I59" s="96"/>
    </row>
    <row r="60" spans="1:9" ht="21" hidden="1" customHeight="1" x14ac:dyDescent="0.3">
      <c r="A60" s="99"/>
      <c r="B60" s="39"/>
      <c r="C60" s="40" t="s">
        <v>126</v>
      </c>
      <c r="D60" s="40"/>
      <c r="E60" s="125">
        <f>scope_setting_budget_baseline!K60</f>
        <v>0</v>
      </c>
      <c r="F60" s="127">
        <f>scope_setting_budget_competitiv!K60</f>
        <v>0</v>
      </c>
      <c r="G60" s="129">
        <f>scope_setting_budget_Full!K60</f>
        <v>0</v>
      </c>
      <c r="H60" s="47" t="s">
        <v>293</v>
      </c>
      <c r="I60" s="96"/>
    </row>
    <row r="61" spans="1:9" ht="21" hidden="1" customHeight="1" x14ac:dyDescent="0.3">
      <c r="A61" s="99"/>
      <c r="B61" s="39"/>
      <c r="C61" s="40" t="s">
        <v>22</v>
      </c>
      <c r="D61" s="40"/>
      <c r="E61" s="125">
        <f>scope_setting_budget_baseline!K61</f>
        <v>0</v>
      </c>
      <c r="F61" s="127">
        <f>scope_setting_budget_competitiv!K61</f>
        <v>0</v>
      </c>
      <c r="G61" s="129">
        <f>scope_setting_budget_Full!K61</f>
        <v>0</v>
      </c>
      <c r="H61" s="47" t="s">
        <v>293</v>
      </c>
      <c r="I61" s="96"/>
    </row>
    <row r="62" spans="1:9" ht="21" hidden="1" customHeight="1" x14ac:dyDescent="0.3">
      <c r="A62" s="99"/>
      <c r="B62" s="39"/>
      <c r="C62" s="40" t="s">
        <v>23</v>
      </c>
      <c r="D62" s="40"/>
      <c r="E62" s="125">
        <f>scope_setting_budget_baseline!K62</f>
        <v>0</v>
      </c>
      <c r="F62" s="127">
        <f>scope_setting_budget_competitiv!K62</f>
        <v>0</v>
      </c>
      <c r="G62" s="129">
        <f>scope_setting_budget_Full!K62</f>
        <v>0</v>
      </c>
      <c r="H62" s="47" t="s">
        <v>293</v>
      </c>
      <c r="I62" s="96"/>
    </row>
    <row r="63" spans="1:9" ht="21" hidden="1" customHeight="1" x14ac:dyDescent="0.3">
      <c r="A63" s="99"/>
      <c r="B63" s="39"/>
      <c r="C63" s="40" t="s">
        <v>110</v>
      </c>
      <c r="D63" s="40"/>
      <c r="E63" s="125">
        <f>scope_setting_budget_baseline!K63</f>
        <v>0</v>
      </c>
      <c r="F63" s="127">
        <f>scope_setting_budget_competitiv!K63</f>
        <v>0</v>
      </c>
      <c r="G63" s="129">
        <f>scope_setting_budget_Full!K63</f>
        <v>0</v>
      </c>
      <c r="H63" s="47" t="s">
        <v>293</v>
      </c>
      <c r="I63" s="96"/>
    </row>
    <row r="64" spans="1:9" ht="21" hidden="1" customHeight="1" x14ac:dyDescent="0.3">
      <c r="A64" s="99"/>
      <c r="B64" s="39" t="s">
        <v>24</v>
      </c>
      <c r="C64" s="40"/>
      <c r="D64" s="40"/>
      <c r="E64" s="125">
        <f>scope_setting_budget_baseline!K64</f>
        <v>1685.6530749999995</v>
      </c>
      <c r="F64" s="127">
        <f>scope_setting_budget_competitiv!K64</f>
        <v>1685.6530749999995</v>
      </c>
      <c r="G64" s="129">
        <f>scope_setting_budget_Full!K64</f>
        <v>1685.6530749999995</v>
      </c>
      <c r="H64" s="47"/>
      <c r="I64" s="96"/>
    </row>
    <row r="65" spans="1:9" ht="21" hidden="1" customHeight="1" x14ac:dyDescent="0.3">
      <c r="A65" s="99"/>
      <c r="B65" s="39"/>
      <c r="C65" s="40" t="s">
        <v>25</v>
      </c>
      <c r="D65" s="40"/>
      <c r="E65" s="125">
        <f>scope_setting_budget_baseline!K65</f>
        <v>74.392800000000008</v>
      </c>
      <c r="F65" s="127">
        <f>scope_setting_budget_competitiv!K65</f>
        <v>74.392800000000008</v>
      </c>
      <c r="G65" s="129">
        <f>scope_setting_budget_Full!K65</f>
        <v>74.392800000000008</v>
      </c>
      <c r="H65" s="47" t="s">
        <v>299</v>
      </c>
      <c r="I65" s="96"/>
    </row>
    <row r="66" spans="1:9" ht="21" hidden="1" customHeight="1" x14ac:dyDescent="0.3">
      <c r="A66" s="99"/>
      <c r="B66" s="39"/>
      <c r="C66" s="40" t="s">
        <v>26</v>
      </c>
      <c r="D66" s="40"/>
      <c r="E66" s="125">
        <f>scope_setting_budget_baseline!K66</f>
        <v>1519.8602749999993</v>
      </c>
      <c r="F66" s="127">
        <f>scope_setting_budget_competitiv!K66</f>
        <v>1519.8602749999993</v>
      </c>
      <c r="G66" s="129">
        <f>scope_setting_budget_Full!K66</f>
        <v>1519.8602749999993</v>
      </c>
      <c r="H66" s="47" t="s">
        <v>141</v>
      </c>
      <c r="I66" s="96"/>
    </row>
    <row r="67" spans="1:9" ht="21" hidden="1" customHeight="1" x14ac:dyDescent="0.3">
      <c r="A67" s="99"/>
      <c r="B67" s="39"/>
      <c r="C67" s="40" t="s">
        <v>260</v>
      </c>
      <c r="D67" s="40"/>
      <c r="E67" s="125">
        <f>scope_setting_budget_baseline!K67</f>
        <v>11</v>
      </c>
      <c r="F67" s="127">
        <f>scope_setting_budget_competitiv!K67</f>
        <v>11</v>
      </c>
      <c r="G67" s="129">
        <f>scope_setting_budget_Full!K67</f>
        <v>11</v>
      </c>
      <c r="H67" s="47" t="s">
        <v>300</v>
      </c>
      <c r="I67" s="96"/>
    </row>
    <row r="68" spans="1:9" ht="21" hidden="1" customHeight="1" x14ac:dyDescent="0.3">
      <c r="A68" s="99"/>
      <c r="B68" s="39"/>
      <c r="C68" s="40" t="s">
        <v>259</v>
      </c>
      <c r="D68" s="44"/>
      <c r="E68" s="125">
        <f>scope_setting_budget_baseline!K68</f>
        <v>80.399999999999991</v>
      </c>
      <c r="F68" s="127">
        <f>scope_setting_budget_competitiv!K68</f>
        <v>80.399999999999991</v>
      </c>
      <c r="G68" s="129">
        <f>scope_setting_budget_Full!K68</f>
        <v>80.399999999999991</v>
      </c>
      <c r="H68" s="47" t="s">
        <v>300</v>
      </c>
      <c r="I68" s="96"/>
    </row>
    <row r="69" spans="1:9" ht="37.799999999999997" customHeight="1" x14ac:dyDescent="0.3">
      <c r="A69" s="99" t="s">
        <v>27</v>
      </c>
      <c r="B69" s="39"/>
      <c r="C69" s="40"/>
      <c r="D69" s="40"/>
      <c r="E69" s="125">
        <f>scope_setting_budget_baseline!K69</f>
        <v>70</v>
      </c>
      <c r="F69" s="127">
        <f>scope_setting_budget_competitiv!K69</f>
        <v>288.89999999999998</v>
      </c>
      <c r="G69" s="129">
        <f>scope_setting_budget_Full!K69</f>
        <v>1736.9</v>
      </c>
      <c r="H69" s="47"/>
      <c r="I69" s="95">
        <f>PBS!H69</f>
        <v>200</v>
      </c>
    </row>
    <row r="70" spans="1:9" ht="21" hidden="1" customHeight="1" x14ac:dyDescent="0.3">
      <c r="A70" s="99"/>
      <c r="B70" s="39" t="s">
        <v>28</v>
      </c>
      <c r="C70" s="40"/>
      <c r="D70" s="40"/>
      <c r="E70" s="125">
        <f>scope_setting_budget_baseline!K70</f>
        <v>10</v>
      </c>
      <c r="F70" s="127">
        <f>scope_setting_budget_competitiv!K70</f>
        <v>10</v>
      </c>
      <c r="G70" s="129">
        <f>scope_setting_budget_Full!K70</f>
        <v>10</v>
      </c>
      <c r="H70" s="47" t="s">
        <v>127</v>
      </c>
      <c r="I70" s="96"/>
    </row>
    <row r="71" spans="1:9" ht="21" hidden="1" customHeight="1" x14ac:dyDescent="0.3">
      <c r="A71" s="99"/>
      <c r="B71" s="39" t="s">
        <v>29</v>
      </c>
      <c r="C71" s="40"/>
      <c r="D71" s="40"/>
      <c r="E71" s="125">
        <f>scope_setting_budget_baseline!K71</f>
        <v>0</v>
      </c>
      <c r="F71" s="127">
        <f>scope_setting_budget_competitiv!K71</f>
        <v>0</v>
      </c>
      <c r="G71" s="129">
        <f>scope_setting_budget_Full!K71</f>
        <v>0</v>
      </c>
      <c r="H71" s="47" t="s">
        <v>301</v>
      </c>
      <c r="I71" s="96"/>
    </row>
    <row r="72" spans="1:9" ht="21" hidden="1" customHeight="1" x14ac:dyDescent="0.3">
      <c r="A72" s="99"/>
      <c r="B72" s="39" t="s">
        <v>30</v>
      </c>
      <c r="C72" s="40"/>
      <c r="D72" s="40"/>
      <c r="E72" s="125">
        <f>scope_setting_budget_baseline!K72</f>
        <v>60</v>
      </c>
      <c r="F72" s="127">
        <f>scope_setting_budget_competitiv!K72</f>
        <v>278.89999999999998</v>
      </c>
      <c r="G72" s="129">
        <f>scope_setting_budget_Full!K72</f>
        <v>1726.9</v>
      </c>
      <c r="H72" s="47" t="s">
        <v>302</v>
      </c>
      <c r="I72" s="96"/>
    </row>
    <row r="73" spans="1:9" ht="21" hidden="1" customHeight="1" x14ac:dyDescent="0.3">
      <c r="A73" s="99"/>
      <c r="B73" s="39"/>
      <c r="C73" s="40" t="s">
        <v>143</v>
      </c>
      <c r="D73" s="44"/>
      <c r="E73" s="125">
        <f>scope_setting_budget_baseline!K73</f>
        <v>0</v>
      </c>
      <c r="F73" s="127">
        <f>scope_setting_budget_competitiv!K73</f>
        <v>108.5</v>
      </c>
      <c r="G73" s="129">
        <f>scope_setting_budget_Full!K73</f>
        <v>108.5</v>
      </c>
      <c r="H73" s="47" t="s">
        <v>158</v>
      </c>
      <c r="I73" s="96"/>
    </row>
    <row r="74" spans="1:9" ht="21" hidden="1" customHeight="1" x14ac:dyDescent="0.3">
      <c r="A74" s="99"/>
      <c r="B74" s="39"/>
      <c r="C74" s="40" t="s">
        <v>130</v>
      </c>
      <c r="D74" s="44"/>
      <c r="E74" s="125">
        <f>scope_setting_budget_baseline!K74</f>
        <v>0</v>
      </c>
      <c r="F74" s="127">
        <f>scope_setting_budget_competitiv!K74</f>
        <v>0</v>
      </c>
      <c r="G74" s="129">
        <f>scope_setting_budget_Full!K74</f>
        <v>263</v>
      </c>
      <c r="H74" s="47" t="s">
        <v>158</v>
      </c>
      <c r="I74" s="96"/>
    </row>
    <row r="75" spans="1:9" ht="21" hidden="1" customHeight="1" x14ac:dyDescent="0.3">
      <c r="A75" s="99"/>
      <c r="B75" s="39"/>
      <c r="C75" s="40" t="s">
        <v>142</v>
      </c>
      <c r="D75" s="44"/>
      <c r="E75" s="125">
        <f>scope_setting_budget_baseline!K75</f>
        <v>0</v>
      </c>
      <c r="F75" s="127">
        <f>scope_setting_budget_competitiv!K75</f>
        <v>0</v>
      </c>
      <c r="G75" s="129">
        <f>scope_setting_budget_Full!K75</f>
        <v>85</v>
      </c>
      <c r="H75" s="47" t="s">
        <v>158</v>
      </c>
      <c r="I75" s="96"/>
    </row>
    <row r="76" spans="1:9" ht="21" hidden="1" customHeight="1" x14ac:dyDescent="0.3">
      <c r="A76" s="99"/>
      <c r="B76" s="39"/>
      <c r="C76" s="40" t="s">
        <v>144</v>
      </c>
      <c r="D76" s="44"/>
      <c r="E76" s="125">
        <f>scope_setting_budget_baseline!K76</f>
        <v>0</v>
      </c>
      <c r="F76" s="127">
        <f>scope_setting_budget_competitiv!K76</f>
        <v>55</v>
      </c>
      <c r="G76" s="129">
        <f>scope_setting_budget_Full!K76</f>
        <v>55</v>
      </c>
      <c r="H76" s="47" t="s">
        <v>158</v>
      </c>
      <c r="I76" s="96"/>
    </row>
    <row r="77" spans="1:9" ht="21" hidden="1" customHeight="1" x14ac:dyDescent="0.3">
      <c r="A77" s="99"/>
      <c r="B77" s="39"/>
      <c r="C77" s="40" t="s">
        <v>145</v>
      </c>
      <c r="D77" s="44"/>
      <c r="E77" s="125">
        <f>scope_setting_budget_baseline!K77</f>
        <v>0</v>
      </c>
      <c r="F77" s="127">
        <f>scope_setting_budget_competitiv!K77</f>
        <v>55.4</v>
      </c>
      <c r="G77" s="129">
        <f>scope_setting_budget_Full!K77</f>
        <v>55.4</v>
      </c>
      <c r="H77" s="47" t="s">
        <v>158</v>
      </c>
      <c r="I77" s="96"/>
    </row>
    <row r="78" spans="1:9" ht="21" hidden="1" customHeight="1" x14ac:dyDescent="0.3">
      <c r="A78" s="99"/>
      <c r="B78" s="39"/>
      <c r="C78" s="40" t="s">
        <v>146</v>
      </c>
      <c r="D78" s="44"/>
      <c r="E78" s="125">
        <f>scope_setting_budget_baseline!K78</f>
        <v>0</v>
      </c>
      <c r="F78" s="127">
        <f>scope_setting_budget_competitiv!K78</f>
        <v>0</v>
      </c>
      <c r="G78" s="129">
        <f>scope_setting_budget_Full!K78</f>
        <v>150</v>
      </c>
      <c r="H78" s="47" t="s">
        <v>158</v>
      </c>
      <c r="I78" s="96"/>
    </row>
    <row r="79" spans="1:9" ht="21" hidden="1" customHeight="1" x14ac:dyDescent="0.3">
      <c r="A79" s="99"/>
      <c r="B79" s="39"/>
      <c r="C79" s="40" t="s">
        <v>128</v>
      </c>
      <c r="D79" s="44"/>
      <c r="E79" s="125">
        <f>scope_setting_budget_baseline!K79</f>
        <v>0</v>
      </c>
      <c r="F79" s="127">
        <f>scope_setting_budget_competitiv!K79</f>
        <v>0</v>
      </c>
      <c r="G79" s="129">
        <f>scope_setting_budget_Full!K79</f>
        <v>400</v>
      </c>
      <c r="H79" s="47" t="s">
        <v>158</v>
      </c>
      <c r="I79" s="96"/>
    </row>
    <row r="80" spans="1:9" ht="21" hidden="1" customHeight="1" x14ac:dyDescent="0.3">
      <c r="A80" s="99"/>
      <c r="B80" s="39"/>
      <c r="C80" s="40" t="s">
        <v>129</v>
      </c>
      <c r="D80" s="44"/>
      <c r="E80" s="125">
        <f>scope_setting_budget_baseline!K80</f>
        <v>0</v>
      </c>
      <c r="F80" s="127">
        <f>scope_setting_budget_competitiv!K80</f>
        <v>0</v>
      </c>
      <c r="G80" s="129">
        <f>scope_setting_budget_Full!K80</f>
        <v>200</v>
      </c>
      <c r="H80" s="47" t="s">
        <v>158</v>
      </c>
      <c r="I80" s="96"/>
    </row>
    <row r="81" spans="1:9" ht="21" hidden="1" customHeight="1" x14ac:dyDescent="0.3">
      <c r="A81" s="99"/>
      <c r="B81" s="39"/>
      <c r="C81" s="40" t="s">
        <v>147</v>
      </c>
      <c r="D81" s="44"/>
      <c r="E81" s="125">
        <f>scope_setting_budget_baseline!K81</f>
        <v>0</v>
      </c>
      <c r="F81" s="127">
        <f>scope_setting_budget_competitiv!K81</f>
        <v>0</v>
      </c>
      <c r="G81" s="129">
        <f>scope_setting_budget_Full!K81</f>
        <v>50</v>
      </c>
      <c r="H81" s="47" t="s">
        <v>158</v>
      </c>
      <c r="I81" s="96"/>
    </row>
    <row r="82" spans="1:9" ht="21" hidden="1" customHeight="1" x14ac:dyDescent="0.3">
      <c r="A82" s="99"/>
      <c r="B82" s="39"/>
      <c r="C82" s="40" t="s">
        <v>149</v>
      </c>
      <c r="D82" s="44"/>
      <c r="E82" s="125">
        <f>scope_setting_budget_baseline!K82</f>
        <v>0</v>
      </c>
      <c r="F82" s="127">
        <f>scope_setting_budget_competitiv!K82</f>
        <v>0</v>
      </c>
      <c r="G82" s="129">
        <f>scope_setting_budget_Full!K82</f>
        <v>200</v>
      </c>
      <c r="H82" s="47" t="s">
        <v>158</v>
      </c>
      <c r="I82" s="96"/>
    </row>
    <row r="83" spans="1:9" ht="21" hidden="1" customHeight="1" x14ac:dyDescent="0.3">
      <c r="A83" s="99"/>
      <c r="B83" s="39"/>
      <c r="C83" s="40" t="s">
        <v>148</v>
      </c>
      <c r="D83" s="44"/>
      <c r="E83" s="125">
        <f>scope_setting_budget_baseline!K83</f>
        <v>60</v>
      </c>
      <c r="F83" s="127">
        <f>scope_setting_budget_competitiv!K83</f>
        <v>60</v>
      </c>
      <c r="G83" s="129">
        <f>scope_setting_budget_Full!K83</f>
        <v>60</v>
      </c>
      <c r="H83" s="47" t="s">
        <v>158</v>
      </c>
      <c r="I83" s="96"/>
    </row>
    <row r="84" spans="1:9" ht="21" hidden="1" customHeight="1" x14ac:dyDescent="0.3">
      <c r="A84" s="99"/>
      <c r="B84" s="39"/>
      <c r="C84" s="40" t="s">
        <v>150</v>
      </c>
      <c r="D84" s="44"/>
      <c r="E84" s="125">
        <f>scope_setting_budget_baseline!K84</f>
        <v>0</v>
      </c>
      <c r="F84" s="127">
        <f>scope_setting_budget_competitiv!K84</f>
        <v>0</v>
      </c>
      <c r="G84" s="129">
        <f>scope_setting_budget_Full!K84</f>
        <v>100</v>
      </c>
      <c r="H84" s="47" t="s">
        <v>158</v>
      </c>
      <c r="I84" s="96"/>
    </row>
    <row r="85" spans="1:9" ht="37.799999999999997" customHeight="1" x14ac:dyDescent="0.3">
      <c r="A85" s="99" t="s">
        <v>31</v>
      </c>
      <c r="B85" s="39"/>
      <c r="C85" s="40"/>
      <c r="D85" s="40"/>
      <c r="E85" s="125">
        <f>scope_setting_budget_baseline!K85</f>
        <v>2407.5</v>
      </c>
      <c r="F85" s="127">
        <f>scope_setting_budget_competitiv!K85</f>
        <v>5089.5</v>
      </c>
      <c r="G85" s="129">
        <f>scope_setting_budget_Full!K85</f>
        <v>6084.5</v>
      </c>
      <c r="H85" s="47"/>
      <c r="I85" s="95">
        <f>PBS!H85</f>
        <v>4220</v>
      </c>
    </row>
    <row r="86" spans="1:9" ht="21" hidden="1" customHeight="1" x14ac:dyDescent="0.3">
      <c r="A86" s="99"/>
      <c r="B86" s="39" t="s">
        <v>32</v>
      </c>
      <c r="C86" s="40"/>
      <c r="D86" s="40"/>
      <c r="E86" s="125">
        <f>scope_setting_budget_baseline!K86</f>
        <v>2407.5</v>
      </c>
      <c r="F86" s="127">
        <f>scope_setting_budget_competitiv!K86</f>
        <v>4896.5</v>
      </c>
      <c r="G86" s="129">
        <f>scope_setting_budget_Full!K86</f>
        <v>5891.5</v>
      </c>
      <c r="H86" s="47"/>
      <c r="I86" s="96"/>
    </row>
    <row r="87" spans="1:9" ht="21" hidden="1" customHeight="1" x14ac:dyDescent="0.3">
      <c r="A87" s="99"/>
      <c r="B87" s="39"/>
      <c r="C87" s="40" t="s">
        <v>33</v>
      </c>
      <c r="D87" s="40"/>
      <c r="E87" s="125">
        <f>scope_setting_budget_baseline!K87</f>
        <v>1150</v>
      </c>
      <c r="F87" s="127">
        <f>scope_setting_budget_competitiv!K87</f>
        <v>3639</v>
      </c>
      <c r="G87" s="129">
        <f>scope_setting_budget_Full!K87</f>
        <v>4634</v>
      </c>
      <c r="H87" s="47" t="s">
        <v>307</v>
      </c>
      <c r="I87" s="96"/>
    </row>
    <row r="88" spans="1:9" ht="21" hidden="1" customHeight="1" x14ac:dyDescent="0.3">
      <c r="A88" s="99"/>
      <c r="B88" s="39"/>
      <c r="C88" s="40" t="s">
        <v>111</v>
      </c>
      <c r="D88" s="40"/>
      <c r="E88" s="125">
        <f>scope_setting_budget_baseline!K88</f>
        <v>1160</v>
      </c>
      <c r="F88" s="127">
        <f>scope_setting_budget_competitiv!K88</f>
        <v>1160</v>
      </c>
      <c r="G88" s="129">
        <f>scope_setting_budget_Full!K88</f>
        <v>1160</v>
      </c>
      <c r="H88" s="47" t="s">
        <v>308</v>
      </c>
      <c r="I88" s="96"/>
    </row>
    <row r="89" spans="1:9" ht="21" hidden="1" customHeight="1" x14ac:dyDescent="0.3">
      <c r="A89" s="99"/>
      <c r="B89" s="39"/>
      <c r="C89" s="40" t="s">
        <v>34</v>
      </c>
      <c r="D89" s="40"/>
      <c r="E89" s="125">
        <f>scope_setting_budget_baseline!K89</f>
        <v>97.5</v>
      </c>
      <c r="F89" s="127">
        <f>scope_setting_budget_competitiv!K89</f>
        <v>97.5</v>
      </c>
      <c r="G89" s="129">
        <f>scope_setting_budget_Full!K89</f>
        <v>97.5</v>
      </c>
      <c r="H89" s="47" t="s">
        <v>306</v>
      </c>
      <c r="I89" s="96"/>
    </row>
    <row r="90" spans="1:9" ht="21" hidden="1" customHeight="1" x14ac:dyDescent="0.3">
      <c r="A90" s="99"/>
      <c r="B90" s="40" t="s">
        <v>35</v>
      </c>
      <c r="C90" s="40"/>
      <c r="D90" s="40"/>
      <c r="E90" s="125">
        <f>scope_setting_budget_baseline!K90</f>
        <v>0</v>
      </c>
      <c r="F90" s="127">
        <f>scope_setting_budget_competitiv!K90</f>
        <v>0</v>
      </c>
      <c r="G90" s="129">
        <f>scope_setting_budget_Full!K90</f>
        <v>0</v>
      </c>
      <c r="H90" s="47" t="s">
        <v>293</v>
      </c>
      <c r="I90" s="96"/>
    </row>
    <row r="91" spans="1:9" ht="21" hidden="1" customHeight="1" x14ac:dyDescent="0.3">
      <c r="A91" s="99"/>
      <c r="B91" s="39"/>
      <c r="C91" s="40" t="s">
        <v>112</v>
      </c>
      <c r="D91" s="40"/>
      <c r="E91" s="125">
        <f>scope_setting_budget_baseline!K91</f>
        <v>0</v>
      </c>
      <c r="F91" s="127">
        <f>scope_setting_budget_competitiv!K91</f>
        <v>0</v>
      </c>
      <c r="G91" s="129">
        <f>scope_setting_budget_Full!K91</f>
        <v>0</v>
      </c>
      <c r="H91" s="47" t="s">
        <v>293</v>
      </c>
      <c r="I91" s="96"/>
    </row>
    <row r="92" spans="1:9" ht="21" hidden="1" customHeight="1" x14ac:dyDescent="0.3">
      <c r="A92" s="99"/>
      <c r="B92" s="39"/>
      <c r="C92" s="40"/>
      <c r="D92" s="43" t="s">
        <v>114</v>
      </c>
      <c r="E92" s="125">
        <f>scope_setting_budget_baseline!K92</f>
        <v>0</v>
      </c>
      <c r="F92" s="127">
        <f>scope_setting_budget_competitiv!K92</f>
        <v>0</v>
      </c>
      <c r="G92" s="129">
        <f>scope_setting_budget_Full!K92</f>
        <v>0</v>
      </c>
      <c r="H92" s="47" t="s">
        <v>293</v>
      </c>
      <c r="I92" s="96"/>
    </row>
    <row r="93" spans="1:9" ht="21" hidden="1" customHeight="1" x14ac:dyDescent="0.3">
      <c r="A93" s="99"/>
      <c r="B93" s="39"/>
      <c r="C93" s="40" t="s">
        <v>113</v>
      </c>
      <c r="D93" s="40"/>
      <c r="E93" s="125">
        <f>scope_setting_budget_baseline!K93</f>
        <v>0</v>
      </c>
      <c r="F93" s="127">
        <f>scope_setting_budget_competitiv!K93</f>
        <v>0</v>
      </c>
      <c r="G93" s="129">
        <f>scope_setting_budget_Full!K93</f>
        <v>0</v>
      </c>
      <c r="H93" s="47" t="s">
        <v>293</v>
      </c>
      <c r="I93" s="96"/>
    </row>
    <row r="94" spans="1:9" ht="21" hidden="1" customHeight="1" x14ac:dyDescent="0.3">
      <c r="A94" s="99"/>
      <c r="B94" s="39"/>
      <c r="C94" s="42"/>
      <c r="D94" s="43" t="s">
        <v>115</v>
      </c>
      <c r="E94" s="125">
        <f>scope_setting_budget_baseline!K94</f>
        <v>0</v>
      </c>
      <c r="F94" s="127">
        <f>scope_setting_budget_competitiv!K94</f>
        <v>0</v>
      </c>
      <c r="G94" s="129">
        <f>scope_setting_budget_Full!K94</f>
        <v>0</v>
      </c>
      <c r="H94" s="47" t="s">
        <v>293</v>
      </c>
      <c r="I94" s="96"/>
    </row>
    <row r="95" spans="1:9" ht="21" hidden="1" customHeight="1" x14ac:dyDescent="0.3">
      <c r="A95" s="99"/>
      <c r="B95" s="40" t="s">
        <v>36</v>
      </c>
      <c r="C95" s="39"/>
      <c r="D95" s="131"/>
      <c r="E95" s="125">
        <f>scope_setting_budget_baseline!K95</f>
        <v>0</v>
      </c>
      <c r="F95" s="127">
        <f>scope_setting_budget_competitiv!K95</f>
        <v>96</v>
      </c>
      <c r="G95" s="129">
        <f>scope_setting_budget_Full!K95</f>
        <v>96</v>
      </c>
      <c r="H95" s="50" t="s">
        <v>270</v>
      </c>
      <c r="I95" s="96"/>
    </row>
    <row r="96" spans="1:9" ht="21" hidden="1" customHeight="1" x14ac:dyDescent="0.3">
      <c r="A96" s="99"/>
      <c r="B96" s="40"/>
      <c r="C96" s="40" t="s">
        <v>267</v>
      </c>
      <c r="D96" s="40"/>
      <c r="E96" s="125">
        <f>scope_setting_budget_baseline!K96</f>
        <v>0</v>
      </c>
      <c r="F96" s="127">
        <f>scope_setting_budget_competitiv!K96</f>
        <v>86</v>
      </c>
      <c r="G96" s="129">
        <f>scope_setting_budget_Full!K96</f>
        <v>86</v>
      </c>
      <c r="H96" s="50" t="s">
        <v>326</v>
      </c>
      <c r="I96" s="96"/>
    </row>
    <row r="97" spans="1:9" ht="21" hidden="1" customHeight="1" x14ac:dyDescent="0.3">
      <c r="A97" s="99"/>
      <c r="B97" s="40"/>
      <c r="C97" s="40" t="s">
        <v>269</v>
      </c>
      <c r="D97" s="40"/>
      <c r="E97" s="125">
        <f>scope_setting_budget_baseline!K97</f>
        <v>0</v>
      </c>
      <c r="F97" s="127">
        <f>scope_setting_budget_competitiv!K97</f>
        <v>10</v>
      </c>
      <c r="G97" s="129">
        <f>scope_setting_budget_Full!K97</f>
        <v>10</v>
      </c>
      <c r="H97" s="51"/>
      <c r="I97" s="96"/>
    </row>
    <row r="98" spans="1:9" ht="21" hidden="1" customHeight="1" x14ac:dyDescent="0.3">
      <c r="A98" s="99"/>
      <c r="B98" s="40"/>
      <c r="C98" s="40" t="s">
        <v>268</v>
      </c>
      <c r="D98" s="40"/>
      <c r="E98" s="125">
        <f>scope_setting_budget_baseline!K98</f>
        <v>0</v>
      </c>
      <c r="F98" s="127">
        <f>scope_setting_budget_competitiv!K98</f>
        <v>0</v>
      </c>
      <c r="G98" s="129">
        <f>scope_setting_budget_Full!K98</f>
        <v>0</v>
      </c>
      <c r="H98" s="50" t="s">
        <v>327</v>
      </c>
      <c r="I98" s="96"/>
    </row>
    <row r="99" spans="1:9" ht="21" hidden="1" customHeight="1" x14ac:dyDescent="0.3">
      <c r="A99" s="99"/>
      <c r="B99" s="40" t="s">
        <v>121</v>
      </c>
      <c r="C99" s="39"/>
      <c r="D99" s="40"/>
      <c r="E99" s="125">
        <f>scope_setting_budget_baseline!K99</f>
        <v>0</v>
      </c>
      <c r="F99" s="127">
        <f>scope_setting_budget_competitiv!K99</f>
        <v>97</v>
      </c>
      <c r="G99" s="129">
        <f>scope_setting_budget_Full!K99</f>
        <v>97</v>
      </c>
      <c r="H99" s="47"/>
      <c r="I99" s="96"/>
    </row>
    <row r="100" spans="1:9" ht="21" hidden="1" customHeight="1" x14ac:dyDescent="0.3">
      <c r="A100" s="99"/>
      <c r="B100" s="39"/>
      <c r="C100" s="40"/>
      <c r="D100" s="43" t="s">
        <v>256</v>
      </c>
      <c r="E100" s="125">
        <f>scope_setting_budget_baseline!K100</f>
        <v>0</v>
      </c>
      <c r="F100" s="127">
        <f>scope_setting_budget_competitiv!K100</f>
        <v>25</v>
      </c>
      <c r="G100" s="129">
        <f>scope_setting_budget_Full!K100</f>
        <v>25</v>
      </c>
      <c r="H100" s="47" t="s">
        <v>295</v>
      </c>
      <c r="I100" s="96"/>
    </row>
    <row r="101" spans="1:9" ht="21" hidden="1" customHeight="1" x14ac:dyDescent="0.3">
      <c r="A101" s="99"/>
      <c r="B101" s="39"/>
      <c r="C101" s="40"/>
      <c r="D101" s="40" t="s">
        <v>257</v>
      </c>
      <c r="E101" s="125">
        <f>scope_setting_budget_baseline!K101</f>
        <v>0</v>
      </c>
      <c r="F101" s="127">
        <f>scope_setting_budget_competitiv!K101</f>
        <v>40</v>
      </c>
      <c r="G101" s="129">
        <f>scope_setting_budget_Full!K101</f>
        <v>40</v>
      </c>
      <c r="H101" s="47"/>
      <c r="I101" s="96"/>
    </row>
    <row r="102" spans="1:9" ht="21" hidden="1" customHeight="1" x14ac:dyDescent="0.3">
      <c r="A102" s="99"/>
      <c r="B102" s="39"/>
      <c r="C102" s="40"/>
      <c r="D102" s="40" t="s">
        <v>275</v>
      </c>
      <c r="E102" s="125">
        <f>scope_setting_budget_baseline!K102</f>
        <v>0</v>
      </c>
      <c r="F102" s="127">
        <f>scope_setting_budget_competitiv!K102</f>
        <v>32</v>
      </c>
      <c r="G102" s="129">
        <f>scope_setting_budget_Full!K102</f>
        <v>32</v>
      </c>
      <c r="H102" s="47" t="s">
        <v>276</v>
      </c>
      <c r="I102" s="96"/>
    </row>
    <row r="103" spans="1:9" ht="37.799999999999997" customHeight="1" x14ac:dyDescent="0.3">
      <c r="A103" s="99" t="s">
        <v>37</v>
      </c>
      <c r="B103" s="39"/>
      <c r="C103" s="40"/>
      <c r="D103" s="40"/>
      <c r="E103" s="125">
        <f>scope_setting_budget_baseline!K103</f>
        <v>724.52320000000009</v>
      </c>
      <c r="F103" s="127">
        <f>scope_setting_budget_competitiv!K103</f>
        <v>724.52320000000009</v>
      </c>
      <c r="G103" s="129">
        <f>scope_setting_budget_Full!K103</f>
        <v>724.52320000000009</v>
      </c>
      <c r="H103" s="47"/>
      <c r="I103" s="95">
        <f>PBS!H103</f>
        <v>650</v>
      </c>
    </row>
    <row r="104" spans="1:9" ht="21" hidden="1" customHeight="1" x14ac:dyDescent="0.3">
      <c r="A104" s="99"/>
      <c r="B104" s="39" t="s">
        <v>38</v>
      </c>
      <c r="C104" s="40"/>
      <c r="D104" s="40"/>
      <c r="E104" s="125">
        <f>scope_setting_budget_baseline!K104</f>
        <v>125</v>
      </c>
      <c r="F104" s="127">
        <f>scope_setting_budget_competitiv!K104</f>
        <v>125</v>
      </c>
      <c r="G104" s="129">
        <f>scope_setting_budget_Full!K104</f>
        <v>125</v>
      </c>
      <c r="H104" s="47" t="s">
        <v>309</v>
      </c>
      <c r="I104" s="96"/>
    </row>
    <row r="105" spans="1:9" ht="21" hidden="1" customHeight="1" x14ac:dyDescent="0.3">
      <c r="A105" s="99"/>
      <c r="B105" s="39" t="s">
        <v>39</v>
      </c>
      <c r="C105" s="40"/>
      <c r="D105" s="40"/>
      <c r="E105" s="125">
        <f>scope_setting_budget_baseline!K105</f>
        <v>0</v>
      </c>
      <c r="F105" s="127">
        <f>scope_setting_budget_competitiv!K105</f>
        <v>0</v>
      </c>
      <c r="G105" s="129">
        <f>scope_setting_budget_Full!K105</f>
        <v>0</v>
      </c>
      <c r="H105" s="47" t="s">
        <v>331</v>
      </c>
      <c r="I105" s="96"/>
    </row>
    <row r="106" spans="1:9" ht="21" hidden="1" customHeight="1" x14ac:dyDescent="0.3">
      <c r="A106" s="99"/>
      <c r="B106" s="39"/>
      <c r="C106" s="40" t="s">
        <v>40</v>
      </c>
      <c r="D106" s="40"/>
      <c r="E106" s="125">
        <f>scope_setting_budget_baseline!K106</f>
        <v>0</v>
      </c>
      <c r="F106" s="127">
        <f>scope_setting_budget_competitiv!K106</f>
        <v>0</v>
      </c>
      <c r="G106" s="129">
        <f>scope_setting_budget_Full!K106</f>
        <v>0</v>
      </c>
      <c r="H106" s="47" t="s">
        <v>337</v>
      </c>
      <c r="I106" s="96"/>
    </row>
    <row r="107" spans="1:9" ht="21" hidden="1" customHeight="1" x14ac:dyDescent="0.3">
      <c r="A107" s="99"/>
      <c r="B107" s="39"/>
      <c r="C107" s="40" t="s">
        <v>41</v>
      </c>
      <c r="D107" s="40"/>
      <c r="E107" s="125">
        <f>scope_setting_budget_baseline!K107</f>
        <v>0</v>
      </c>
      <c r="F107" s="127">
        <f>scope_setting_budget_competitiv!K107</f>
        <v>0</v>
      </c>
      <c r="G107" s="129">
        <f>scope_setting_budget_Full!K107</f>
        <v>0</v>
      </c>
      <c r="H107" s="47" t="s">
        <v>310</v>
      </c>
      <c r="I107" s="96"/>
    </row>
    <row r="108" spans="1:9" ht="21" hidden="1" customHeight="1" x14ac:dyDescent="0.3">
      <c r="A108" s="99"/>
      <c r="B108" s="39"/>
      <c r="C108" s="40" t="s">
        <v>42</v>
      </c>
      <c r="D108" s="40"/>
      <c r="E108" s="125">
        <f>scope_setting_budget_baseline!K108</f>
        <v>0</v>
      </c>
      <c r="F108" s="127">
        <f>scope_setting_budget_competitiv!K108</f>
        <v>0</v>
      </c>
      <c r="G108" s="129">
        <f>scope_setting_budget_Full!K108</f>
        <v>0</v>
      </c>
      <c r="H108" s="47" t="s">
        <v>310</v>
      </c>
      <c r="I108" s="96"/>
    </row>
    <row r="109" spans="1:9" ht="21" hidden="1" customHeight="1" x14ac:dyDescent="0.3">
      <c r="A109" s="99"/>
      <c r="B109" s="39"/>
      <c r="C109" s="40" t="s">
        <v>43</v>
      </c>
      <c r="D109" s="40"/>
      <c r="E109" s="125">
        <f>scope_setting_budget_baseline!K109</f>
        <v>0</v>
      </c>
      <c r="F109" s="127">
        <f>scope_setting_budget_competitiv!K109</f>
        <v>0</v>
      </c>
      <c r="G109" s="129">
        <f>scope_setting_budget_Full!K109</f>
        <v>0</v>
      </c>
      <c r="H109" s="47" t="s">
        <v>310</v>
      </c>
      <c r="I109" s="96"/>
    </row>
    <row r="110" spans="1:9" ht="21" hidden="1" customHeight="1" x14ac:dyDescent="0.3">
      <c r="A110" s="99"/>
      <c r="B110" s="39"/>
      <c r="C110" s="40"/>
      <c r="D110" s="43" t="s">
        <v>44</v>
      </c>
      <c r="E110" s="125">
        <f>scope_setting_budget_baseline!K110</f>
        <v>0</v>
      </c>
      <c r="F110" s="127">
        <f>scope_setting_budget_competitiv!K110</f>
        <v>0</v>
      </c>
      <c r="G110" s="129">
        <f>scope_setting_budget_Full!K110</f>
        <v>0</v>
      </c>
      <c r="H110" s="47" t="s">
        <v>310</v>
      </c>
      <c r="I110" s="96"/>
    </row>
    <row r="111" spans="1:9" ht="21" hidden="1" customHeight="1" x14ac:dyDescent="0.3">
      <c r="A111" s="99"/>
      <c r="B111" s="39" t="s">
        <v>45</v>
      </c>
      <c r="C111" s="40"/>
      <c r="D111" s="40"/>
      <c r="E111" s="125">
        <f>scope_setting_budget_baseline!K111</f>
        <v>14</v>
      </c>
      <c r="F111" s="127">
        <f>scope_setting_budget_competitiv!K111</f>
        <v>14</v>
      </c>
      <c r="G111" s="129">
        <f>scope_setting_budget_Full!K111</f>
        <v>14</v>
      </c>
      <c r="H111" s="47"/>
      <c r="I111" s="96"/>
    </row>
    <row r="112" spans="1:9" ht="21" hidden="1" customHeight="1" x14ac:dyDescent="0.3">
      <c r="A112" s="99"/>
      <c r="B112" s="39"/>
      <c r="C112" s="40" t="s">
        <v>46</v>
      </c>
      <c r="D112" s="40"/>
      <c r="E112" s="125">
        <f>scope_setting_budget_baseline!K112</f>
        <v>0</v>
      </c>
      <c r="F112" s="127">
        <f>scope_setting_budget_competitiv!K112</f>
        <v>0</v>
      </c>
      <c r="G112" s="129">
        <f>scope_setting_budget_Full!K112</f>
        <v>0</v>
      </c>
      <c r="H112" s="47" t="s">
        <v>331</v>
      </c>
      <c r="I112" s="96"/>
    </row>
    <row r="113" spans="1:9" ht="21" hidden="1" customHeight="1" x14ac:dyDescent="0.3">
      <c r="A113" s="99"/>
      <c r="B113" s="39"/>
      <c r="C113" s="40" t="s">
        <v>47</v>
      </c>
      <c r="D113" s="40"/>
      <c r="E113" s="125">
        <f>scope_setting_budget_baseline!K113</f>
        <v>0</v>
      </c>
      <c r="F113" s="127">
        <f>scope_setting_budget_competitiv!K113</f>
        <v>0</v>
      </c>
      <c r="G113" s="129">
        <f>scope_setting_budget_Full!K113</f>
        <v>0</v>
      </c>
      <c r="H113" s="47" t="s">
        <v>331</v>
      </c>
      <c r="I113" s="96"/>
    </row>
    <row r="114" spans="1:9" ht="21" hidden="1" customHeight="1" x14ac:dyDescent="0.3">
      <c r="A114" s="99"/>
      <c r="B114" s="39"/>
      <c r="C114" s="40" t="s">
        <v>48</v>
      </c>
      <c r="D114" s="40"/>
      <c r="E114" s="125">
        <f>scope_setting_budget_baseline!K114</f>
        <v>0</v>
      </c>
      <c r="F114" s="127">
        <f>scope_setting_budget_competitiv!K114</f>
        <v>0</v>
      </c>
      <c r="G114" s="129">
        <f>scope_setting_budget_Full!K114</f>
        <v>0</v>
      </c>
      <c r="H114" s="47" t="s">
        <v>331</v>
      </c>
      <c r="I114" s="96"/>
    </row>
    <row r="115" spans="1:9" ht="21" hidden="1" customHeight="1" x14ac:dyDescent="0.3">
      <c r="A115" s="99"/>
      <c r="B115" s="39"/>
      <c r="C115" s="40" t="s">
        <v>49</v>
      </c>
      <c r="D115" s="40"/>
      <c r="E115" s="125">
        <f>scope_setting_budget_baseline!K115</f>
        <v>0</v>
      </c>
      <c r="F115" s="127">
        <f>scope_setting_budget_competitiv!K115</f>
        <v>0</v>
      </c>
      <c r="G115" s="129">
        <f>scope_setting_budget_Full!K115</f>
        <v>0</v>
      </c>
      <c r="H115" s="47" t="s">
        <v>331</v>
      </c>
      <c r="I115" s="96"/>
    </row>
    <row r="116" spans="1:9" ht="21" hidden="1" customHeight="1" x14ac:dyDescent="0.3">
      <c r="A116" s="99"/>
      <c r="B116" s="39"/>
      <c r="C116" s="40" t="s">
        <v>50</v>
      </c>
      <c r="D116" s="40"/>
      <c r="E116" s="125">
        <f>scope_setting_budget_baseline!K116</f>
        <v>0</v>
      </c>
      <c r="F116" s="127">
        <f>scope_setting_budget_competitiv!K116</f>
        <v>0</v>
      </c>
      <c r="G116" s="129">
        <f>scope_setting_budget_Full!K116</f>
        <v>0</v>
      </c>
      <c r="H116" s="47" t="s">
        <v>331</v>
      </c>
      <c r="I116" s="96"/>
    </row>
    <row r="117" spans="1:9" ht="21" hidden="1" customHeight="1" x14ac:dyDescent="0.3">
      <c r="A117" s="99"/>
      <c r="B117" s="39"/>
      <c r="C117" s="40" t="s">
        <v>51</v>
      </c>
      <c r="D117" s="40"/>
      <c r="E117" s="125">
        <f>scope_setting_budget_baseline!K117</f>
        <v>0</v>
      </c>
      <c r="F117" s="127">
        <f>scope_setting_budget_competitiv!K117</f>
        <v>0</v>
      </c>
      <c r="G117" s="129">
        <f>scope_setting_budget_Full!K117</f>
        <v>0</v>
      </c>
      <c r="H117" s="47" t="s">
        <v>334</v>
      </c>
      <c r="I117" s="96"/>
    </row>
    <row r="118" spans="1:9" ht="21" hidden="1" customHeight="1" x14ac:dyDescent="0.3">
      <c r="A118" s="99"/>
      <c r="B118" s="39"/>
      <c r="C118" s="40" t="s">
        <v>52</v>
      </c>
      <c r="D118" s="40"/>
      <c r="E118" s="125">
        <f>scope_setting_budget_baseline!K118</f>
        <v>0</v>
      </c>
      <c r="F118" s="127">
        <f>scope_setting_budget_competitiv!K118</f>
        <v>0</v>
      </c>
      <c r="G118" s="129">
        <f>scope_setting_budget_Full!K118</f>
        <v>0</v>
      </c>
      <c r="H118" s="47" t="s">
        <v>331</v>
      </c>
      <c r="I118" s="96"/>
    </row>
    <row r="119" spans="1:9" ht="21" hidden="1" customHeight="1" x14ac:dyDescent="0.3">
      <c r="A119" s="99"/>
      <c r="B119" s="39"/>
      <c r="C119" s="40" t="s">
        <v>53</v>
      </c>
      <c r="D119" s="40"/>
      <c r="E119" s="125">
        <f>scope_setting_budget_baseline!K119</f>
        <v>0</v>
      </c>
      <c r="F119" s="127">
        <f>scope_setting_budget_competitiv!K119</f>
        <v>0</v>
      </c>
      <c r="G119" s="129">
        <f>scope_setting_budget_Full!K119</f>
        <v>0</v>
      </c>
      <c r="H119" s="47" t="s">
        <v>331</v>
      </c>
      <c r="I119" s="96"/>
    </row>
    <row r="120" spans="1:9" ht="21" hidden="1" customHeight="1" x14ac:dyDescent="0.3">
      <c r="A120" s="99"/>
      <c r="B120" s="39"/>
      <c r="C120" s="40" t="s">
        <v>54</v>
      </c>
      <c r="D120" s="40"/>
      <c r="E120" s="125">
        <f>scope_setting_budget_baseline!K120</f>
        <v>14</v>
      </c>
      <c r="F120" s="127">
        <f>scope_setting_budget_competitiv!K120</f>
        <v>14</v>
      </c>
      <c r="G120" s="129">
        <f>scope_setting_budget_Full!K120</f>
        <v>14</v>
      </c>
      <c r="H120" s="47" t="s">
        <v>311</v>
      </c>
      <c r="I120" s="96"/>
    </row>
    <row r="121" spans="1:9" ht="21" hidden="1" customHeight="1" x14ac:dyDescent="0.3">
      <c r="A121" s="99"/>
      <c r="B121" s="39"/>
      <c r="C121" s="42" t="s">
        <v>55</v>
      </c>
      <c r="D121" s="40"/>
      <c r="E121" s="125">
        <f>scope_setting_budget_baseline!K121</f>
        <v>0</v>
      </c>
      <c r="F121" s="127">
        <f>scope_setting_budget_competitiv!K121</f>
        <v>0</v>
      </c>
      <c r="G121" s="129">
        <f>scope_setting_budget_Full!K121</f>
        <v>0</v>
      </c>
      <c r="H121" s="47" t="s">
        <v>331</v>
      </c>
      <c r="I121" s="96"/>
    </row>
    <row r="122" spans="1:9" ht="21" hidden="1" customHeight="1" x14ac:dyDescent="0.3">
      <c r="A122" s="99"/>
      <c r="B122" s="40" t="s">
        <v>56</v>
      </c>
      <c r="C122" s="39"/>
      <c r="D122" s="40"/>
      <c r="E122" s="125">
        <f>scope_setting_budget_baseline!K122</f>
        <v>417.52320000000003</v>
      </c>
      <c r="F122" s="127">
        <f>scope_setting_budget_competitiv!K122</f>
        <v>417.52320000000003</v>
      </c>
      <c r="G122" s="129">
        <f>scope_setting_budget_Full!K122</f>
        <v>417.52320000000003</v>
      </c>
      <c r="H122" s="47" t="s">
        <v>312</v>
      </c>
      <c r="I122" s="96"/>
    </row>
    <row r="123" spans="1:9" ht="21" hidden="1" customHeight="1" x14ac:dyDescent="0.3">
      <c r="A123" s="139"/>
      <c r="B123" s="40" t="s">
        <v>57</v>
      </c>
      <c r="C123" s="39"/>
      <c r="D123" s="40"/>
      <c r="E123" s="125">
        <f>scope_setting_budget_baseline!K123</f>
        <v>120</v>
      </c>
      <c r="F123" s="127">
        <f>scope_setting_budget_competitiv!K123</f>
        <v>120</v>
      </c>
      <c r="G123" s="129">
        <f>scope_setting_budget_Full!K123</f>
        <v>120</v>
      </c>
      <c r="H123" s="47" t="s">
        <v>313</v>
      </c>
      <c r="I123" s="96"/>
    </row>
    <row r="124" spans="1:9" ht="21" hidden="1" customHeight="1" x14ac:dyDescent="0.3">
      <c r="A124" s="99"/>
      <c r="B124" s="140" t="s">
        <v>58</v>
      </c>
      <c r="C124" s="141"/>
      <c r="D124" s="40"/>
      <c r="E124" s="125">
        <f>scope_setting_budget_baseline!K124</f>
        <v>48</v>
      </c>
      <c r="F124" s="127">
        <f>scope_setting_budget_competitiv!K124</f>
        <v>48</v>
      </c>
      <c r="G124" s="129">
        <f>scope_setting_budget_Full!K124</f>
        <v>48</v>
      </c>
      <c r="H124" s="47" t="s">
        <v>157</v>
      </c>
      <c r="I124" s="96"/>
    </row>
    <row r="125" spans="1:9" ht="21" hidden="1" customHeight="1" x14ac:dyDescent="0.3">
      <c r="A125" s="99"/>
      <c r="B125" s="39"/>
      <c r="C125" s="40" t="s">
        <v>59</v>
      </c>
      <c r="D125" s="40"/>
      <c r="E125" s="125">
        <f>scope_setting_budget_baseline!K125</f>
        <v>48</v>
      </c>
      <c r="F125" s="127">
        <f>scope_setting_budget_competitiv!K125</f>
        <v>48</v>
      </c>
      <c r="G125" s="129">
        <f>scope_setting_budget_Full!K125</f>
        <v>48</v>
      </c>
      <c r="H125" s="47"/>
      <c r="I125" s="96"/>
    </row>
    <row r="126" spans="1:9" ht="21" hidden="1" customHeight="1" x14ac:dyDescent="0.3">
      <c r="A126" s="99"/>
      <c r="B126" s="39"/>
      <c r="C126" s="40" t="s">
        <v>60</v>
      </c>
      <c r="D126" s="40"/>
      <c r="E126" s="125">
        <f>scope_setting_budget_baseline!K126</f>
        <v>0</v>
      </c>
      <c r="F126" s="127">
        <f>scope_setting_budget_competitiv!K126</f>
        <v>0</v>
      </c>
      <c r="G126" s="129">
        <f>scope_setting_budget_Full!K126</f>
        <v>0</v>
      </c>
      <c r="H126" s="47" t="s">
        <v>314</v>
      </c>
      <c r="I126" s="96"/>
    </row>
    <row r="127" spans="1:9" ht="21" hidden="1" customHeight="1" x14ac:dyDescent="0.3">
      <c r="A127" s="99"/>
      <c r="B127" s="39"/>
      <c r="C127" s="40"/>
      <c r="D127" s="43" t="s">
        <v>162</v>
      </c>
      <c r="E127" s="125">
        <f>scope_setting_budget_baseline!K127</f>
        <v>0</v>
      </c>
      <c r="F127" s="127">
        <f>scope_setting_budget_competitiv!K127</f>
        <v>0</v>
      </c>
      <c r="G127" s="129">
        <f>scope_setting_budget_Full!K127</f>
        <v>0</v>
      </c>
      <c r="H127" s="47" t="s">
        <v>314</v>
      </c>
      <c r="I127" s="96"/>
    </row>
    <row r="128" spans="1:9" ht="21" hidden="1" customHeight="1" x14ac:dyDescent="0.3">
      <c r="A128" s="99"/>
      <c r="B128" s="39"/>
      <c r="C128" s="40"/>
      <c r="D128" s="43" t="s">
        <v>163</v>
      </c>
      <c r="E128" s="125">
        <f>scope_setting_budget_baseline!K128</f>
        <v>0</v>
      </c>
      <c r="F128" s="127">
        <f>scope_setting_budget_competitiv!K128</f>
        <v>0</v>
      </c>
      <c r="G128" s="129">
        <f>scope_setting_budget_Full!K128</f>
        <v>0</v>
      </c>
      <c r="H128" s="47" t="s">
        <v>314</v>
      </c>
      <c r="I128" s="96"/>
    </row>
    <row r="129" spans="1:9" ht="21" hidden="1" customHeight="1" x14ac:dyDescent="0.3">
      <c r="A129" s="99"/>
      <c r="B129" s="39"/>
      <c r="C129" s="40"/>
      <c r="D129" s="43" t="s">
        <v>164</v>
      </c>
      <c r="E129" s="125">
        <f>scope_setting_budget_baseline!K129</f>
        <v>0</v>
      </c>
      <c r="F129" s="127">
        <f>scope_setting_budget_competitiv!K129</f>
        <v>0</v>
      </c>
      <c r="G129" s="129">
        <f>scope_setting_budget_Full!K129</f>
        <v>0</v>
      </c>
      <c r="H129" s="47" t="s">
        <v>314</v>
      </c>
      <c r="I129" s="96"/>
    </row>
    <row r="130" spans="1:9" ht="21" hidden="1" customHeight="1" x14ac:dyDescent="0.3">
      <c r="A130" s="99"/>
      <c r="B130" s="39"/>
      <c r="C130" s="40" t="s">
        <v>61</v>
      </c>
      <c r="D130" s="40"/>
      <c r="E130" s="125">
        <f>scope_setting_budget_baseline!K130</f>
        <v>0</v>
      </c>
      <c r="F130" s="127">
        <f>scope_setting_budget_competitiv!K130</f>
        <v>0</v>
      </c>
      <c r="G130" s="129">
        <f>scope_setting_budget_Full!K130</f>
        <v>0</v>
      </c>
      <c r="H130" s="47" t="s">
        <v>314</v>
      </c>
      <c r="I130" s="96"/>
    </row>
    <row r="131" spans="1:9" ht="21" hidden="1" customHeight="1" x14ac:dyDescent="0.3">
      <c r="A131" s="99"/>
      <c r="B131" s="39"/>
      <c r="C131" s="40" t="s">
        <v>62</v>
      </c>
      <c r="D131" s="40"/>
      <c r="E131" s="125">
        <f>scope_setting_budget_baseline!K131</f>
        <v>0</v>
      </c>
      <c r="F131" s="127">
        <f>scope_setting_budget_competitiv!K131</f>
        <v>0</v>
      </c>
      <c r="G131" s="129">
        <f>scope_setting_budget_Full!K131</f>
        <v>0</v>
      </c>
      <c r="H131" s="47" t="s">
        <v>314</v>
      </c>
      <c r="I131" s="96"/>
    </row>
    <row r="132" spans="1:9" ht="21" hidden="1" customHeight="1" x14ac:dyDescent="0.3">
      <c r="A132" s="99"/>
      <c r="B132" s="39" t="s">
        <v>63</v>
      </c>
      <c r="C132" s="40"/>
      <c r="D132" s="40"/>
      <c r="E132" s="125">
        <f>scope_setting_budget_baseline!K132</f>
        <v>0</v>
      </c>
      <c r="F132" s="127">
        <f>scope_setting_budget_competitiv!K132</f>
        <v>0</v>
      </c>
      <c r="G132" s="129">
        <f>scope_setting_budget_Full!K132</f>
        <v>0</v>
      </c>
      <c r="H132" s="47" t="s">
        <v>315</v>
      </c>
      <c r="I132" s="96"/>
    </row>
    <row r="133" spans="1:9" ht="37.799999999999997" customHeight="1" x14ac:dyDescent="0.3">
      <c r="A133" s="99" t="s">
        <v>64</v>
      </c>
      <c r="B133" s="39"/>
      <c r="C133" s="40"/>
      <c r="D133" s="40"/>
      <c r="E133" s="125">
        <f>scope_setting_budget_baseline!K133</f>
        <v>25</v>
      </c>
      <c r="F133" s="127">
        <f>scope_setting_budget_competitiv!K133</f>
        <v>25</v>
      </c>
      <c r="G133" s="129">
        <f>scope_setting_budget_Full!K133</f>
        <v>25</v>
      </c>
      <c r="H133" s="47"/>
      <c r="I133" s="95">
        <f>PBS!H133</f>
        <v>30</v>
      </c>
    </row>
    <row r="134" spans="1:9" ht="21" hidden="1" customHeight="1" x14ac:dyDescent="0.3">
      <c r="A134" s="99"/>
      <c r="B134" s="39" t="s">
        <v>65</v>
      </c>
      <c r="C134" s="40"/>
      <c r="D134" s="40"/>
      <c r="E134" s="125">
        <f>scope_setting_budget_baseline!K134</f>
        <v>0</v>
      </c>
      <c r="F134" s="127">
        <f>scope_setting_budget_competitiv!K134</f>
        <v>0</v>
      </c>
      <c r="G134" s="129">
        <f>scope_setting_budget_Full!K134</f>
        <v>0</v>
      </c>
      <c r="H134" s="47" t="s">
        <v>335</v>
      </c>
      <c r="I134" s="96"/>
    </row>
    <row r="135" spans="1:9" ht="21" hidden="1" customHeight="1" x14ac:dyDescent="0.3">
      <c r="A135" s="99"/>
      <c r="B135" s="39"/>
      <c r="C135" s="40" t="s">
        <v>165</v>
      </c>
      <c r="D135" s="40"/>
      <c r="E135" s="125">
        <f>scope_setting_budget_baseline!K135</f>
        <v>0</v>
      </c>
      <c r="F135" s="127">
        <f>scope_setting_budget_competitiv!K135</f>
        <v>0</v>
      </c>
      <c r="G135" s="129">
        <f>scope_setting_budget_Full!K135</f>
        <v>0</v>
      </c>
      <c r="H135" s="47" t="s">
        <v>335</v>
      </c>
      <c r="I135" s="96"/>
    </row>
    <row r="136" spans="1:9" ht="21" hidden="1" customHeight="1" x14ac:dyDescent="0.3">
      <c r="A136" s="99"/>
      <c r="B136" s="39"/>
      <c r="C136" s="40" t="s">
        <v>166</v>
      </c>
      <c r="D136" s="40"/>
      <c r="E136" s="125">
        <f>scope_setting_budget_baseline!K136</f>
        <v>0</v>
      </c>
      <c r="F136" s="127">
        <f>scope_setting_budget_competitiv!K136</f>
        <v>0</v>
      </c>
      <c r="G136" s="129">
        <f>scope_setting_budget_Full!K136</f>
        <v>0</v>
      </c>
      <c r="H136" s="47" t="s">
        <v>335</v>
      </c>
      <c r="I136" s="96"/>
    </row>
    <row r="137" spans="1:9" ht="21" hidden="1" customHeight="1" x14ac:dyDescent="0.3">
      <c r="A137" s="99"/>
      <c r="B137" s="39"/>
      <c r="C137" s="40" t="s">
        <v>167</v>
      </c>
      <c r="D137" s="40"/>
      <c r="E137" s="125">
        <f>scope_setting_budget_baseline!K137</f>
        <v>0</v>
      </c>
      <c r="F137" s="127">
        <f>scope_setting_budget_competitiv!K137</f>
        <v>0</v>
      </c>
      <c r="G137" s="129">
        <f>scope_setting_budget_Full!K137</f>
        <v>0</v>
      </c>
      <c r="H137" s="47" t="s">
        <v>335</v>
      </c>
      <c r="I137" s="96"/>
    </row>
    <row r="138" spans="1:9" ht="21" hidden="1" customHeight="1" x14ac:dyDescent="0.3">
      <c r="A138" s="99"/>
      <c r="B138" s="39"/>
      <c r="C138" s="40" t="s">
        <v>168</v>
      </c>
      <c r="D138" s="40"/>
      <c r="E138" s="125">
        <f>scope_setting_budget_baseline!K138</f>
        <v>0</v>
      </c>
      <c r="F138" s="127">
        <f>scope_setting_budget_competitiv!K138</f>
        <v>0</v>
      </c>
      <c r="G138" s="129">
        <f>scope_setting_budget_Full!K138</f>
        <v>0</v>
      </c>
      <c r="H138" s="47" t="s">
        <v>335</v>
      </c>
      <c r="I138" s="96"/>
    </row>
    <row r="139" spans="1:9" ht="21" hidden="1" customHeight="1" x14ac:dyDescent="0.3">
      <c r="A139" s="99"/>
      <c r="B139" s="39"/>
      <c r="C139" s="40" t="s">
        <v>169</v>
      </c>
      <c r="D139" s="40"/>
      <c r="E139" s="125">
        <f>scope_setting_budget_baseline!K139</f>
        <v>0</v>
      </c>
      <c r="F139" s="127">
        <f>scope_setting_budget_competitiv!K139</f>
        <v>0</v>
      </c>
      <c r="G139" s="129">
        <f>scope_setting_budget_Full!K139</f>
        <v>0</v>
      </c>
      <c r="H139" s="47" t="s">
        <v>335</v>
      </c>
      <c r="I139" s="96"/>
    </row>
    <row r="140" spans="1:9" ht="21" hidden="1" customHeight="1" x14ac:dyDescent="0.3">
      <c r="A140" s="99"/>
      <c r="B140" s="39"/>
      <c r="C140" s="40" t="s">
        <v>170</v>
      </c>
      <c r="D140" s="40"/>
      <c r="E140" s="125">
        <f>scope_setting_budget_baseline!K140</f>
        <v>0</v>
      </c>
      <c r="F140" s="127">
        <f>scope_setting_budget_competitiv!K140</f>
        <v>0</v>
      </c>
      <c r="G140" s="129">
        <f>scope_setting_budget_Full!K140</f>
        <v>0</v>
      </c>
      <c r="H140" s="47" t="s">
        <v>335</v>
      </c>
      <c r="I140" s="96"/>
    </row>
    <row r="141" spans="1:9" ht="21" hidden="1" customHeight="1" x14ac:dyDescent="0.3">
      <c r="A141" s="99"/>
      <c r="B141" s="39"/>
      <c r="C141" s="40" t="s">
        <v>171</v>
      </c>
      <c r="D141" s="40"/>
      <c r="E141" s="125">
        <f>scope_setting_budget_baseline!K141</f>
        <v>0</v>
      </c>
      <c r="F141" s="127">
        <f>scope_setting_budget_competitiv!K141</f>
        <v>0</v>
      </c>
      <c r="G141" s="129">
        <f>scope_setting_budget_Full!K141</f>
        <v>0</v>
      </c>
      <c r="H141" s="47" t="s">
        <v>335</v>
      </c>
      <c r="I141" s="96"/>
    </row>
    <row r="142" spans="1:9" ht="21" hidden="1" customHeight="1" x14ac:dyDescent="0.3">
      <c r="A142" s="99"/>
      <c r="B142" s="39"/>
      <c r="C142" s="40" t="s">
        <v>172</v>
      </c>
      <c r="D142" s="40"/>
      <c r="E142" s="125">
        <f>scope_setting_budget_baseline!K142</f>
        <v>0</v>
      </c>
      <c r="F142" s="127">
        <f>scope_setting_budget_competitiv!K142</f>
        <v>0</v>
      </c>
      <c r="G142" s="129">
        <f>scope_setting_budget_Full!K142</f>
        <v>0</v>
      </c>
      <c r="H142" s="47" t="s">
        <v>335</v>
      </c>
      <c r="I142" s="96"/>
    </row>
    <row r="143" spans="1:9" ht="21" hidden="1" customHeight="1" x14ac:dyDescent="0.3">
      <c r="A143" s="99"/>
      <c r="B143" s="39"/>
      <c r="C143" s="42" t="s">
        <v>173</v>
      </c>
      <c r="D143" s="40"/>
      <c r="E143" s="125">
        <f>scope_setting_budget_baseline!K143</f>
        <v>0</v>
      </c>
      <c r="F143" s="127">
        <f>scope_setting_budget_competitiv!K143</f>
        <v>0</v>
      </c>
      <c r="G143" s="129">
        <f>scope_setting_budget_Full!K143</f>
        <v>0</v>
      </c>
      <c r="H143" s="47" t="s">
        <v>335</v>
      </c>
      <c r="I143" s="96"/>
    </row>
    <row r="144" spans="1:9" ht="21" hidden="1" customHeight="1" x14ac:dyDescent="0.3">
      <c r="A144" s="99"/>
      <c r="B144" s="39" t="s">
        <v>161</v>
      </c>
      <c r="C144" s="40"/>
      <c r="D144" s="40"/>
      <c r="E144" s="125">
        <f>scope_setting_budget_baseline!K144</f>
        <v>25</v>
      </c>
      <c r="F144" s="127">
        <f>scope_setting_budget_competitiv!K144</f>
        <v>25</v>
      </c>
      <c r="G144" s="129">
        <f>scope_setting_budget_Full!K144</f>
        <v>25</v>
      </c>
      <c r="H144" s="47" t="s">
        <v>317</v>
      </c>
      <c r="I144" s="96"/>
    </row>
    <row r="145" spans="1:9" ht="21" hidden="1" customHeight="1" x14ac:dyDescent="0.3">
      <c r="A145" s="99"/>
      <c r="B145" s="39" t="s">
        <v>66</v>
      </c>
      <c r="C145" s="40"/>
      <c r="D145" s="40"/>
      <c r="E145" s="125">
        <f>scope_setting_budget_baseline!K145</f>
        <v>0</v>
      </c>
      <c r="F145" s="127">
        <f>scope_setting_budget_competitiv!K145</f>
        <v>0</v>
      </c>
      <c r="G145" s="129">
        <f>scope_setting_budget_Full!K145</f>
        <v>0</v>
      </c>
      <c r="H145" s="47" t="s">
        <v>318</v>
      </c>
      <c r="I145" s="96"/>
    </row>
    <row r="146" spans="1:9" ht="37.799999999999997" customHeight="1" x14ac:dyDescent="0.3">
      <c r="A146" s="99" t="s">
        <v>67</v>
      </c>
      <c r="B146" s="39"/>
      <c r="C146" s="40"/>
      <c r="D146" s="40"/>
      <c r="E146" s="125">
        <f>scope_setting_budget_baseline!K146</f>
        <v>26.45</v>
      </c>
      <c r="F146" s="127">
        <f>scope_setting_budget_competitiv!K146</f>
        <v>26.45</v>
      </c>
      <c r="G146" s="129">
        <f>scope_setting_budget_Full!K146</f>
        <v>26.45</v>
      </c>
      <c r="H146" s="47"/>
      <c r="I146" s="95">
        <f>PBS!H146</f>
        <v>0</v>
      </c>
    </row>
    <row r="147" spans="1:9" ht="21" hidden="1" customHeight="1" x14ac:dyDescent="0.3">
      <c r="A147" s="99"/>
      <c r="B147" s="39" t="s">
        <v>68</v>
      </c>
      <c r="C147" s="40"/>
      <c r="D147" s="40"/>
      <c r="E147" s="125">
        <f>scope_setting_budget_baseline!K147</f>
        <v>0</v>
      </c>
      <c r="F147" s="127">
        <f>scope_setting_budget_competitiv!K147</f>
        <v>0</v>
      </c>
      <c r="G147" s="129">
        <f>scope_setting_budget_Full!K147</f>
        <v>0</v>
      </c>
      <c r="H147" s="47" t="s">
        <v>336</v>
      </c>
      <c r="I147" s="96"/>
    </row>
    <row r="148" spans="1:9" ht="21" hidden="1" customHeight="1" x14ac:dyDescent="0.3">
      <c r="A148" s="99"/>
      <c r="B148" s="39"/>
      <c r="C148" s="40" t="s">
        <v>174</v>
      </c>
      <c r="D148" s="40"/>
      <c r="E148" s="125">
        <f>scope_setting_budget_baseline!K148</f>
        <v>0</v>
      </c>
      <c r="F148" s="127">
        <f>scope_setting_budget_competitiv!K148</f>
        <v>0</v>
      </c>
      <c r="G148" s="129">
        <f>scope_setting_budget_Full!K148</f>
        <v>0</v>
      </c>
      <c r="H148" s="47" t="s">
        <v>336</v>
      </c>
      <c r="I148" s="96"/>
    </row>
    <row r="149" spans="1:9" ht="21" hidden="1" customHeight="1" x14ac:dyDescent="0.3">
      <c r="A149" s="99"/>
      <c r="B149" s="39"/>
      <c r="C149" s="40" t="s">
        <v>175</v>
      </c>
      <c r="D149" s="40"/>
      <c r="E149" s="125">
        <f>scope_setting_budget_baseline!K149</f>
        <v>0</v>
      </c>
      <c r="F149" s="127">
        <f>scope_setting_budget_competitiv!K149</f>
        <v>0</v>
      </c>
      <c r="G149" s="129">
        <f>scope_setting_budget_Full!K149</f>
        <v>0</v>
      </c>
      <c r="H149" s="47" t="s">
        <v>336</v>
      </c>
      <c r="I149" s="96"/>
    </row>
    <row r="150" spans="1:9" ht="21" hidden="1" customHeight="1" x14ac:dyDescent="0.3">
      <c r="A150" s="99"/>
      <c r="B150" s="39"/>
      <c r="C150" s="40" t="s">
        <v>176</v>
      </c>
      <c r="D150" s="40"/>
      <c r="E150" s="125">
        <f>scope_setting_budget_baseline!K150</f>
        <v>0</v>
      </c>
      <c r="F150" s="127">
        <f>scope_setting_budget_competitiv!K150</f>
        <v>0</v>
      </c>
      <c r="G150" s="129">
        <f>scope_setting_budget_Full!K150</f>
        <v>0</v>
      </c>
      <c r="H150" s="47" t="s">
        <v>336</v>
      </c>
      <c r="I150" s="96"/>
    </row>
    <row r="151" spans="1:9" ht="21" hidden="1" customHeight="1" x14ac:dyDescent="0.3">
      <c r="A151" s="99"/>
      <c r="B151" s="39"/>
      <c r="C151" s="40" t="s">
        <v>177</v>
      </c>
      <c r="D151" s="40"/>
      <c r="E151" s="125">
        <f>scope_setting_budget_baseline!K151</f>
        <v>0</v>
      </c>
      <c r="F151" s="127">
        <f>scope_setting_budget_competitiv!K151</f>
        <v>0</v>
      </c>
      <c r="G151" s="129">
        <f>scope_setting_budget_Full!K151</f>
        <v>0</v>
      </c>
      <c r="H151" s="47" t="s">
        <v>336</v>
      </c>
      <c r="I151" s="96"/>
    </row>
    <row r="152" spans="1:9" ht="21" hidden="1" customHeight="1" x14ac:dyDescent="0.3">
      <c r="A152" s="99"/>
      <c r="B152" s="39" t="s">
        <v>258</v>
      </c>
      <c r="C152" s="40"/>
      <c r="D152" s="40"/>
      <c r="E152" s="125">
        <f>scope_setting_budget_baseline!K152</f>
        <v>0</v>
      </c>
      <c r="F152" s="127">
        <f>scope_setting_budget_competitiv!K152</f>
        <v>0</v>
      </c>
      <c r="G152" s="129">
        <f>scope_setting_budget_Full!K152</f>
        <v>0</v>
      </c>
      <c r="H152" s="47" t="s">
        <v>335</v>
      </c>
      <c r="I152" s="96"/>
    </row>
    <row r="153" spans="1:9" ht="21" hidden="1" customHeight="1" x14ac:dyDescent="0.3">
      <c r="A153" s="99"/>
      <c r="B153" s="39"/>
      <c r="C153" s="40" t="s">
        <v>178</v>
      </c>
      <c r="D153" s="40"/>
      <c r="E153" s="125">
        <f>scope_setting_budget_baseline!K153</f>
        <v>0</v>
      </c>
      <c r="F153" s="127">
        <f>scope_setting_budget_competitiv!K153</f>
        <v>0</v>
      </c>
      <c r="G153" s="129">
        <f>scope_setting_budget_Full!K153</f>
        <v>0</v>
      </c>
      <c r="H153" s="47"/>
      <c r="I153" s="96"/>
    </row>
    <row r="154" spans="1:9" ht="21" hidden="1" customHeight="1" x14ac:dyDescent="0.3">
      <c r="A154" s="99"/>
      <c r="B154" s="39"/>
      <c r="C154" s="40" t="s">
        <v>179</v>
      </c>
      <c r="D154" s="40"/>
      <c r="E154" s="125">
        <f>scope_setting_budget_baseline!K154</f>
        <v>0</v>
      </c>
      <c r="F154" s="127">
        <f>scope_setting_budget_competitiv!K154</f>
        <v>0</v>
      </c>
      <c r="G154" s="129">
        <f>scope_setting_budget_Full!K154</f>
        <v>0</v>
      </c>
      <c r="H154" s="47" t="s">
        <v>335</v>
      </c>
      <c r="I154" s="96"/>
    </row>
    <row r="155" spans="1:9" ht="21" hidden="1" customHeight="1" x14ac:dyDescent="0.3">
      <c r="A155" s="99"/>
      <c r="B155" s="39"/>
      <c r="C155" s="40" t="s">
        <v>180</v>
      </c>
      <c r="D155" s="40"/>
      <c r="E155" s="125">
        <f>scope_setting_budget_baseline!K155</f>
        <v>0</v>
      </c>
      <c r="F155" s="127">
        <f>scope_setting_budget_competitiv!K155</f>
        <v>0</v>
      </c>
      <c r="G155" s="129">
        <f>scope_setting_budget_Full!K155</f>
        <v>0</v>
      </c>
      <c r="H155" s="47" t="s">
        <v>335</v>
      </c>
      <c r="I155" s="96"/>
    </row>
    <row r="156" spans="1:9" ht="21" hidden="1" customHeight="1" x14ac:dyDescent="0.3">
      <c r="A156" s="99"/>
      <c r="B156" s="39"/>
      <c r="C156" s="40" t="s">
        <v>181</v>
      </c>
      <c r="D156" s="40"/>
      <c r="E156" s="125">
        <f>scope_setting_budget_baseline!K156</f>
        <v>0</v>
      </c>
      <c r="F156" s="127">
        <f>scope_setting_budget_competitiv!K156</f>
        <v>0</v>
      </c>
      <c r="G156" s="129">
        <f>scope_setting_budget_Full!K156</f>
        <v>0</v>
      </c>
      <c r="H156" s="47" t="s">
        <v>335</v>
      </c>
      <c r="I156" s="96"/>
    </row>
    <row r="157" spans="1:9" ht="21" hidden="1" customHeight="1" x14ac:dyDescent="0.3">
      <c r="A157" s="99"/>
      <c r="B157" s="39"/>
      <c r="C157" s="40" t="s">
        <v>182</v>
      </c>
      <c r="D157" s="40"/>
      <c r="E157" s="125">
        <f>scope_setting_budget_baseline!K157</f>
        <v>0</v>
      </c>
      <c r="F157" s="127">
        <f>scope_setting_budget_competitiv!K157</f>
        <v>0</v>
      </c>
      <c r="G157" s="129">
        <f>scope_setting_budget_Full!K157</f>
        <v>0</v>
      </c>
      <c r="H157" s="47" t="s">
        <v>335</v>
      </c>
      <c r="I157" s="96"/>
    </row>
    <row r="158" spans="1:9" ht="21" hidden="1" customHeight="1" x14ac:dyDescent="0.3">
      <c r="A158" s="99"/>
      <c r="B158" s="39"/>
      <c r="C158" s="40" t="s">
        <v>183</v>
      </c>
      <c r="D158" s="40"/>
      <c r="E158" s="125">
        <f>scope_setting_budget_baseline!K158</f>
        <v>0</v>
      </c>
      <c r="F158" s="127">
        <f>scope_setting_budget_competitiv!K158</f>
        <v>0</v>
      </c>
      <c r="G158" s="129">
        <f>scope_setting_budget_Full!K158</f>
        <v>0</v>
      </c>
      <c r="H158" s="47" t="s">
        <v>335</v>
      </c>
      <c r="I158" s="96"/>
    </row>
    <row r="159" spans="1:9" ht="21" hidden="1" customHeight="1" x14ac:dyDescent="0.3">
      <c r="A159" s="99"/>
      <c r="B159" s="39"/>
      <c r="C159" s="40" t="s">
        <v>184</v>
      </c>
      <c r="D159" s="40"/>
      <c r="E159" s="125">
        <f>scope_setting_budget_baseline!K159</f>
        <v>0</v>
      </c>
      <c r="F159" s="127">
        <f>scope_setting_budget_competitiv!K159</f>
        <v>0</v>
      </c>
      <c r="G159" s="129">
        <f>scope_setting_budget_Full!K159</f>
        <v>0</v>
      </c>
      <c r="H159" s="47" t="s">
        <v>335</v>
      </c>
      <c r="I159" s="96"/>
    </row>
    <row r="160" spans="1:9" ht="21" hidden="1" customHeight="1" x14ac:dyDescent="0.3">
      <c r="A160" s="99"/>
      <c r="B160" s="39"/>
      <c r="C160" s="40" t="s">
        <v>185</v>
      </c>
      <c r="D160" s="40"/>
      <c r="E160" s="125">
        <f>scope_setting_budget_baseline!K160</f>
        <v>0</v>
      </c>
      <c r="F160" s="127">
        <f>scope_setting_budget_competitiv!K160</f>
        <v>0</v>
      </c>
      <c r="G160" s="129">
        <f>scope_setting_budget_Full!K160</f>
        <v>0</v>
      </c>
      <c r="H160" s="47" t="s">
        <v>335</v>
      </c>
      <c r="I160" s="96"/>
    </row>
    <row r="161" spans="1:9" ht="21" hidden="1" customHeight="1" x14ac:dyDescent="0.3">
      <c r="A161" s="99"/>
      <c r="B161" s="39"/>
      <c r="C161" s="42" t="s">
        <v>186</v>
      </c>
      <c r="D161" s="40"/>
      <c r="E161" s="125">
        <f>scope_setting_budget_baseline!K161</f>
        <v>0</v>
      </c>
      <c r="F161" s="127">
        <f>scope_setting_budget_competitiv!K161</f>
        <v>0</v>
      </c>
      <c r="G161" s="129">
        <f>scope_setting_budget_Full!K161</f>
        <v>0</v>
      </c>
      <c r="H161" s="47" t="s">
        <v>335</v>
      </c>
      <c r="I161" s="96"/>
    </row>
    <row r="162" spans="1:9" ht="21" hidden="1" customHeight="1" x14ac:dyDescent="0.3">
      <c r="A162" s="99"/>
      <c r="B162" s="39" t="s">
        <v>69</v>
      </c>
      <c r="C162" s="40"/>
      <c r="D162" s="40"/>
      <c r="E162" s="125">
        <f>scope_setting_budget_baseline!K162</f>
        <v>10</v>
      </c>
      <c r="F162" s="127">
        <f>scope_setting_budget_competitiv!K162</f>
        <v>10</v>
      </c>
      <c r="G162" s="129">
        <f>scope_setting_budget_Full!K162</f>
        <v>10</v>
      </c>
      <c r="H162" s="47" t="s">
        <v>160</v>
      </c>
      <c r="I162" s="96"/>
    </row>
    <row r="163" spans="1:9" ht="21" hidden="1" customHeight="1" x14ac:dyDescent="0.3">
      <c r="A163" s="99"/>
      <c r="B163" s="39" t="s">
        <v>70</v>
      </c>
      <c r="C163" s="40"/>
      <c r="D163" s="40"/>
      <c r="E163" s="125">
        <f>scope_setting_budget_baseline!K163</f>
        <v>16.45</v>
      </c>
      <c r="F163" s="127">
        <f>scope_setting_budget_competitiv!K163</f>
        <v>16.45</v>
      </c>
      <c r="G163" s="129">
        <f>scope_setting_budget_Full!K163</f>
        <v>16.45</v>
      </c>
      <c r="H163" s="47" t="s">
        <v>319</v>
      </c>
      <c r="I163" s="96"/>
    </row>
    <row r="164" spans="1:9" ht="37.799999999999997" customHeight="1" x14ac:dyDescent="0.3">
      <c r="A164" s="99" t="s">
        <v>71</v>
      </c>
      <c r="B164" s="39"/>
      <c r="C164" s="40"/>
      <c r="D164" s="40"/>
      <c r="E164" s="125">
        <f>scope_setting_budget_baseline!K164</f>
        <v>185</v>
      </c>
      <c r="F164" s="127">
        <f>scope_setting_budget_competitiv!K164</f>
        <v>185</v>
      </c>
      <c r="G164" s="129">
        <f>scope_setting_budget_Full!K164</f>
        <v>185</v>
      </c>
      <c r="H164" s="47" t="s">
        <v>335</v>
      </c>
      <c r="I164" s="95">
        <f>PBS!H164</f>
        <v>0</v>
      </c>
    </row>
    <row r="165" spans="1:9" ht="21" hidden="1" customHeight="1" x14ac:dyDescent="0.3">
      <c r="A165" s="99"/>
      <c r="B165" s="39" t="s">
        <v>72</v>
      </c>
      <c r="C165" s="40"/>
      <c r="D165" s="40"/>
      <c r="E165" s="125">
        <f>scope_setting_budget_baseline!K165</f>
        <v>185</v>
      </c>
      <c r="F165" s="127">
        <f>scope_setting_budget_competitiv!K165</f>
        <v>185</v>
      </c>
      <c r="G165" s="129">
        <f>scope_setting_budget_Full!K165</f>
        <v>185</v>
      </c>
      <c r="H165" s="47" t="s">
        <v>336</v>
      </c>
      <c r="I165" s="96"/>
    </row>
    <row r="166" spans="1:9" ht="21" hidden="1" customHeight="1" x14ac:dyDescent="0.3">
      <c r="A166" s="99"/>
      <c r="B166" s="39"/>
      <c r="C166" s="40" t="s">
        <v>187</v>
      </c>
      <c r="D166" s="40"/>
      <c r="E166" s="125">
        <f>scope_setting_budget_baseline!K166</f>
        <v>185</v>
      </c>
      <c r="F166" s="127">
        <f>scope_setting_budget_competitiv!K166</f>
        <v>185</v>
      </c>
      <c r="G166" s="129">
        <f>scope_setting_budget_Full!K166</f>
        <v>185</v>
      </c>
      <c r="H166" s="47" t="s">
        <v>336</v>
      </c>
      <c r="I166" s="96"/>
    </row>
    <row r="167" spans="1:9" ht="21" hidden="1" customHeight="1" x14ac:dyDescent="0.3">
      <c r="A167" s="99"/>
      <c r="B167" s="39"/>
      <c r="C167" s="40" t="s">
        <v>188</v>
      </c>
      <c r="D167" s="40"/>
      <c r="E167" s="125">
        <f>scope_setting_budget_baseline!K167</f>
        <v>0</v>
      </c>
      <c r="F167" s="127">
        <f>scope_setting_budget_competitiv!K167</f>
        <v>0</v>
      </c>
      <c r="G167" s="129">
        <f>scope_setting_budget_Full!K167</f>
        <v>0</v>
      </c>
      <c r="H167" s="47" t="s">
        <v>336</v>
      </c>
      <c r="I167" s="96"/>
    </row>
    <row r="168" spans="1:9" ht="21" hidden="1" customHeight="1" x14ac:dyDescent="0.3">
      <c r="A168" s="99"/>
      <c r="B168" s="39"/>
      <c r="C168" s="40" t="s">
        <v>189</v>
      </c>
      <c r="D168" s="40"/>
      <c r="E168" s="125">
        <f>scope_setting_budget_baseline!K168</f>
        <v>0</v>
      </c>
      <c r="F168" s="127">
        <f>scope_setting_budget_competitiv!K168</f>
        <v>0</v>
      </c>
      <c r="G168" s="129">
        <f>scope_setting_budget_Full!K168</f>
        <v>0</v>
      </c>
      <c r="H168" s="47" t="s">
        <v>336</v>
      </c>
      <c r="I168" s="96"/>
    </row>
    <row r="169" spans="1:9" ht="21" hidden="1" customHeight="1" x14ac:dyDescent="0.3">
      <c r="A169" s="99"/>
      <c r="B169" s="39"/>
      <c r="C169" s="40" t="s">
        <v>190</v>
      </c>
      <c r="D169" s="40"/>
      <c r="E169" s="125">
        <f>scope_setting_budget_baseline!K169</f>
        <v>0</v>
      </c>
      <c r="F169" s="127">
        <f>scope_setting_budget_competitiv!K169</f>
        <v>0</v>
      </c>
      <c r="G169" s="129">
        <f>scope_setting_budget_Full!K169</f>
        <v>0</v>
      </c>
      <c r="H169" s="47" t="s">
        <v>336</v>
      </c>
      <c r="I169" s="96"/>
    </row>
    <row r="170" spans="1:9" ht="21" hidden="1" customHeight="1" x14ac:dyDescent="0.3">
      <c r="A170" s="99"/>
      <c r="B170" s="39" t="s">
        <v>191</v>
      </c>
      <c r="C170" s="40"/>
      <c r="D170" s="40"/>
      <c r="E170" s="125">
        <f>scope_setting_budget_baseline!K170</f>
        <v>0</v>
      </c>
      <c r="F170" s="127">
        <f>scope_setting_budget_competitiv!K170</f>
        <v>0</v>
      </c>
      <c r="G170" s="129">
        <f>scope_setting_budget_Full!K170</f>
        <v>0</v>
      </c>
      <c r="H170" s="47" t="s">
        <v>336</v>
      </c>
      <c r="I170" s="96"/>
    </row>
    <row r="171" spans="1:9" ht="21" hidden="1" customHeight="1" x14ac:dyDescent="0.3">
      <c r="A171" s="99"/>
      <c r="B171" s="39"/>
      <c r="C171" s="40" t="s">
        <v>192</v>
      </c>
      <c r="D171" s="40"/>
      <c r="E171" s="125">
        <f>scope_setting_budget_baseline!K171</f>
        <v>0</v>
      </c>
      <c r="F171" s="127">
        <f>scope_setting_budget_competitiv!K171</f>
        <v>0</v>
      </c>
      <c r="G171" s="129">
        <f>scope_setting_budget_Full!K171</f>
        <v>0</v>
      </c>
      <c r="H171" s="47" t="s">
        <v>336</v>
      </c>
      <c r="I171" s="96"/>
    </row>
    <row r="172" spans="1:9" ht="21" hidden="1" customHeight="1" x14ac:dyDescent="0.3">
      <c r="A172" s="99"/>
      <c r="B172" s="39"/>
      <c r="C172" s="40" t="s">
        <v>193</v>
      </c>
      <c r="D172" s="40"/>
      <c r="E172" s="125">
        <f>scope_setting_budget_baseline!K172</f>
        <v>0</v>
      </c>
      <c r="F172" s="127">
        <f>scope_setting_budget_competitiv!K172</f>
        <v>0</v>
      </c>
      <c r="G172" s="129">
        <f>scope_setting_budget_Full!K172</f>
        <v>0</v>
      </c>
      <c r="H172" s="47" t="s">
        <v>336</v>
      </c>
      <c r="I172" s="96"/>
    </row>
    <row r="173" spans="1:9" ht="21" hidden="1" customHeight="1" x14ac:dyDescent="0.3">
      <c r="A173" s="99"/>
      <c r="B173" s="39"/>
      <c r="C173" s="40" t="s">
        <v>194</v>
      </c>
      <c r="D173" s="40"/>
      <c r="E173" s="125">
        <f>scope_setting_budget_baseline!K173</f>
        <v>0</v>
      </c>
      <c r="F173" s="127">
        <f>scope_setting_budget_competitiv!K173</f>
        <v>0</v>
      </c>
      <c r="G173" s="129">
        <f>scope_setting_budget_Full!K173</f>
        <v>0</v>
      </c>
      <c r="H173" s="47" t="s">
        <v>336</v>
      </c>
      <c r="I173" s="96"/>
    </row>
    <row r="174" spans="1:9" ht="21" hidden="1" customHeight="1" x14ac:dyDescent="0.3">
      <c r="A174" s="99"/>
      <c r="B174" s="39"/>
      <c r="C174" s="40" t="s">
        <v>195</v>
      </c>
      <c r="D174" s="40"/>
      <c r="E174" s="125">
        <f>scope_setting_budget_baseline!K174</f>
        <v>0</v>
      </c>
      <c r="F174" s="127">
        <f>scope_setting_budget_competitiv!K174</f>
        <v>0</v>
      </c>
      <c r="G174" s="129">
        <f>scope_setting_budget_Full!K174</f>
        <v>0</v>
      </c>
      <c r="H174" s="47" t="s">
        <v>336</v>
      </c>
      <c r="I174" s="96"/>
    </row>
    <row r="175" spans="1:9" ht="21" hidden="1" customHeight="1" x14ac:dyDescent="0.3">
      <c r="A175" s="99"/>
      <c r="B175" s="39" t="s">
        <v>196</v>
      </c>
      <c r="C175" s="40"/>
      <c r="D175" s="40"/>
      <c r="E175" s="125">
        <f>scope_setting_budget_baseline!K175</f>
        <v>0</v>
      </c>
      <c r="F175" s="127">
        <f>scope_setting_budget_competitiv!K175</f>
        <v>0</v>
      </c>
      <c r="G175" s="129">
        <f>scope_setting_budget_Full!K175</f>
        <v>0</v>
      </c>
      <c r="H175" s="47" t="s">
        <v>336</v>
      </c>
      <c r="I175" s="96"/>
    </row>
    <row r="176" spans="1:9" ht="21" hidden="1" customHeight="1" x14ac:dyDescent="0.3">
      <c r="A176" s="99"/>
      <c r="B176" s="39"/>
      <c r="C176" s="40" t="s">
        <v>197</v>
      </c>
      <c r="D176" s="40"/>
      <c r="E176" s="125">
        <f>scope_setting_budget_baseline!K176</f>
        <v>0</v>
      </c>
      <c r="F176" s="127">
        <f>scope_setting_budget_competitiv!K176</f>
        <v>0</v>
      </c>
      <c r="G176" s="129">
        <f>scope_setting_budget_Full!K176</f>
        <v>0</v>
      </c>
      <c r="H176" s="47" t="s">
        <v>336</v>
      </c>
      <c r="I176" s="96"/>
    </row>
    <row r="177" spans="1:9" ht="21" hidden="1" customHeight="1" x14ac:dyDescent="0.3">
      <c r="A177" s="99"/>
      <c r="B177" s="39"/>
      <c r="C177" s="40" t="s">
        <v>198</v>
      </c>
      <c r="D177" s="40"/>
      <c r="E177" s="125">
        <f>scope_setting_budget_baseline!K177</f>
        <v>0</v>
      </c>
      <c r="F177" s="127">
        <f>scope_setting_budget_competitiv!K177</f>
        <v>0</v>
      </c>
      <c r="G177" s="129">
        <f>scope_setting_budget_Full!K177</f>
        <v>0</v>
      </c>
      <c r="H177" s="47" t="s">
        <v>336</v>
      </c>
      <c r="I177" s="96"/>
    </row>
    <row r="178" spans="1:9" ht="21" hidden="1" customHeight="1" x14ac:dyDescent="0.3">
      <c r="A178" s="99"/>
      <c r="B178" s="39"/>
      <c r="C178" s="40" t="s">
        <v>199</v>
      </c>
      <c r="D178" s="40"/>
      <c r="E178" s="125">
        <f>scope_setting_budget_baseline!K178</f>
        <v>0</v>
      </c>
      <c r="F178" s="127">
        <f>scope_setting_budget_competitiv!K178</f>
        <v>0</v>
      </c>
      <c r="G178" s="129">
        <f>scope_setting_budget_Full!K178</f>
        <v>0</v>
      </c>
      <c r="H178" s="47" t="s">
        <v>336</v>
      </c>
      <c r="I178" s="96"/>
    </row>
    <row r="179" spans="1:9" ht="21" hidden="1" customHeight="1" x14ac:dyDescent="0.3">
      <c r="A179" s="99"/>
      <c r="B179" s="39"/>
      <c r="C179" s="40" t="s">
        <v>200</v>
      </c>
      <c r="D179" s="40"/>
      <c r="E179" s="125">
        <f>scope_setting_budget_baseline!K179</f>
        <v>0</v>
      </c>
      <c r="F179" s="127">
        <f>scope_setting_budget_competitiv!K179</f>
        <v>0</v>
      </c>
      <c r="G179" s="129">
        <f>scope_setting_budget_Full!K179</f>
        <v>0</v>
      </c>
      <c r="H179" s="47" t="s">
        <v>336</v>
      </c>
      <c r="I179" s="96"/>
    </row>
    <row r="180" spans="1:9" ht="37.799999999999997" customHeight="1" x14ac:dyDescent="0.3">
      <c r="A180" s="99" t="s">
        <v>73</v>
      </c>
      <c r="B180" s="39"/>
      <c r="C180" s="40"/>
      <c r="D180" s="40"/>
      <c r="E180" s="125">
        <f>scope_setting_budget_baseline!K180</f>
        <v>44</v>
      </c>
      <c r="F180" s="127">
        <f>scope_setting_budget_competitiv!K180</f>
        <v>44</v>
      </c>
      <c r="G180" s="129">
        <f>scope_setting_budget_Full!K180</f>
        <v>44</v>
      </c>
      <c r="H180" s="47" t="s">
        <v>335</v>
      </c>
      <c r="I180" s="95">
        <f>PBS!H180</f>
        <v>0</v>
      </c>
    </row>
    <row r="181" spans="1:9" ht="21" hidden="1" customHeight="1" x14ac:dyDescent="0.3">
      <c r="A181" s="99"/>
      <c r="B181" s="39" t="s">
        <v>230</v>
      </c>
      <c r="C181" s="40"/>
      <c r="D181" s="40"/>
      <c r="E181" s="125">
        <f>scope_setting_budget_baseline!K181</f>
        <v>44</v>
      </c>
      <c r="F181" s="127">
        <f>scope_setting_budget_competitiv!K181</f>
        <v>44</v>
      </c>
      <c r="G181" s="129">
        <f>scope_setting_budget_Full!K181</f>
        <v>44</v>
      </c>
      <c r="H181" s="47" t="s">
        <v>335</v>
      </c>
      <c r="I181" s="96"/>
    </row>
    <row r="182" spans="1:9" ht="21" hidden="1" customHeight="1" x14ac:dyDescent="0.3">
      <c r="A182" s="99"/>
      <c r="B182" s="39"/>
      <c r="C182" s="40" t="s">
        <v>201</v>
      </c>
      <c r="D182" s="40"/>
      <c r="E182" s="125">
        <f>scope_setting_budget_baseline!K182</f>
        <v>35</v>
      </c>
      <c r="F182" s="127">
        <f>scope_setting_budget_competitiv!K182</f>
        <v>35</v>
      </c>
      <c r="G182" s="129">
        <f>scope_setting_budget_Full!K182</f>
        <v>35</v>
      </c>
      <c r="H182" s="47" t="s">
        <v>335</v>
      </c>
      <c r="I182" s="97"/>
    </row>
    <row r="183" spans="1:9" ht="21" hidden="1" customHeight="1" x14ac:dyDescent="0.3">
      <c r="A183" s="99"/>
      <c r="B183" s="39"/>
      <c r="C183" s="40" t="s">
        <v>202</v>
      </c>
      <c r="D183" s="40"/>
      <c r="E183" s="125">
        <f>scope_setting_budget_baseline!K183</f>
        <v>0</v>
      </c>
      <c r="F183" s="127">
        <f>scope_setting_budget_competitiv!K183</f>
        <v>0</v>
      </c>
      <c r="G183" s="129">
        <f>scope_setting_budget_Full!K183</f>
        <v>0</v>
      </c>
      <c r="H183" s="47" t="s">
        <v>335</v>
      </c>
      <c r="I183" s="97"/>
    </row>
    <row r="184" spans="1:9" ht="21" hidden="1" customHeight="1" x14ac:dyDescent="0.3">
      <c r="A184" s="99"/>
      <c r="B184" s="39"/>
      <c r="C184" s="40" t="s">
        <v>203</v>
      </c>
      <c r="D184" s="40"/>
      <c r="E184" s="125">
        <f>scope_setting_budget_baseline!K184</f>
        <v>1</v>
      </c>
      <c r="F184" s="127">
        <f>scope_setting_budget_competitiv!K184</f>
        <v>1</v>
      </c>
      <c r="G184" s="129">
        <f>scope_setting_budget_Full!K184</f>
        <v>1</v>
      </c>
      <c r="H184" s="47" t="s">
        <v>335</v>
      </c>
      <c r="I184" s="97"/>
    </row>
    <row r="185" spans="1:9" ht="21" hidden="1" customHeight="1" x14ac:dyDescent="0.3">
      <c r="A185" s="99"/>
      <c r="B185" s="39"/>
      <c r="C185" s="40" t="s">
        <v>204</v>
      </c>
      <c r="D185" s="40"/>
      <c r="E185" s="125">
        <f>scope_setting_budget_baseline!K185</f>
        <v>2</v>
      </c>
      <c r="F185" s="127">
        <f>scope_setting_budget_competitiv!K185</f>
        <v>2</v>
      </c>
      <c r="G185" s="129">
        <f>scope_setting_budget_Full!K185</f>
        <v>2</v>
      </c>
      <c r="H185" s="47" t="s">
        <v>335</v>
      </c>
      <c r="I185" s="97"/>
    </row>
    <row r="186" spans="1:9" ht="21" hidden="1" customHeight="1" x14ac:dyDescent="0.3">
      <c r="A186" s="99"/>
      <c r="B186" s="39"/>
      <c r="C186" s="40" t="s">
        <v>205</v>
      </c>
      <c r="D186" s="40"/>
      <c r="E186" s="125">
        <f>scope_setting_budget_baseline!K186</f>
        <v>0</v>
      </c>
      <c r="F186" s="127">
        <f>scope_setting_budget_competitiv!K186</f>
        <v>0</v>
      </c>
      <c r="G186" s="129">
        <f>scope_setting_budget_Full!K186</f>
        <v>0</v>
      </c>
      <c r="H186" s="47" t="s">
        <v>335</v>
      </c>
      <c r="I186" s="97"/>
    </row>
    <row r="187" spans="1:9" ht="21" hidden="1" customHeight="1" x14ac:dyDescent="0.3">
      <c r="A187" s="99"/>
      <c r="B187" s="39"/>
      <c r="C187" s="40" t="s">
        <v>206</v>
      </c>
      <c r="D187" s="40"/>
      <c r="E187" s="125">
        <f>scope_setting_budget_baseline!K187</f>
        <v>0</v>
      </c>
      <c r="F187" s="127">
        <f>scope_setting_budget_competitiv!K187</f>
        <v>0</v>
      </c>
      <c r="G187" s="129">
        <f>scope_setting_budget_Full!K187</f>
        <v>0</v>
      </c>
      <c r="H187" s="47" t="s">
        <v>335</v>
      </c>
      <c r="I187" s="97"/>
    </row>
    <row r="188" spans="1:9" ht="21" hidden="1" customHeight="1" x14ac:dyDescent="0.3">
      <c r="A188" s="99"/>
      <c r="B188" s="39"/>
      <c r="C188" s="40" t="s">
        <v>207</v>
      </c>
      <c r="D188" s="40"/>
      <c r="E188" s="125">
        <f>scope_setting_budget_baseline!K188</f>
        <v>1</v>
      </c>
      <c r="F188" s="127">
        <f>scope_setting_budget_competitiv!K188</f>
        <v>1</v>
      </c>
      <c r="G188" s="129">
        <f>scope_setting_budget_Full!K188</f>
        <v>1</v>
      </c>
      <c r="H188" s="47" t="s">
        <v>335</v>
      </c>
      <c r="I188" s="97"/>
    </row>
    <row r="189" spans="1:9" ht="21" hidden="1" customHeight="1" x14ac:dyDescent="0.3">
      <c r="A189" s="99"/>
      <c r="B189" s="39"/>
      <c r="C189" s="40" t="s">
        <v>208</v>
      </c>
      <c r="D189" s="40"/>
      <c r="E189" s="125">
        <f>scope_setting_budget_baseline!K189</f>
        <v>3</v>
      </c>
      <c r="F189" s="127">
        <f>scope_setting_budget_competitiv!K189</f>
        <v>3</v>
      </c>
      <c r="G189" s="129">
        <f>scope_setting_budget_Full!K189</f>
        <v>3</v>
      </c>
      <c r="H189" s="47" t="s">
        <v>335</v>
      </c>
      <c r="I189" s="97"/>
    </row>
    <row r="190" spans="1:9" ht="21" hidden="1" customHeight="1" x14ac:dyDescent="0.3">
      <c r="A190" s="99"/>
      <c r="B190" s="39"/>
      <c r="C190" s="42" t="s">
        <v>209</v>
      </c>
      <c r="D190" s="40"/>
      <c r="E190" s="125">
        <f>scope_setting_budget_baseline!K190</f>
        <v>2</v>
      </c>
      <c r="F190" s="127">
        <f>scope_setting_budget_competitiv!K190</f>
        <v>2</v>
      </c>
      <c r="G190" s="129">
        <f>scope_setting_budget_Full!K190</f>
        <v>2</v>
      </c>
      <c r="H190" s="47" t="s">
        <v>335</v>
      </c>
      <c r="I190" s="97"/>
    </row>
    <row r="191" spans="1:9" ht="21" hidden="1" customHeight="1" x14ac:dyDescent="0.3">
      <c r="A191" s="99"/>
      <c r="B191" s="39" t="s">
        <v>210</v>
      </c>
      <c r="C191" s="40"/>
      <c r="D191" s="40"/>
      <c r="E191" s="125">
        <f>scope_setting_budget_baseline!K191</f>
        <v>0</v>
      </c>
      <c r="F191" s="127">
        <f>scope_setting_budget_competitiv!K191</f>
        <v>0</v>
      </c>
      <c r="G191" s="129">
        <f>scope_setting_budget_Full!K191</f>
        <v>0</v>
      </c>
      <c r="H191" s="47" t="s">
        <v>335</v>
      </c>
      <c r="I191" s="97"/>
    </row>
    <row r="192" spans="1:9" ht="21" hidden="1" customHeight="1" x14ac:dyDescent="0.3">
      <c r="A192" s="99"/>
      <c r="B192" s="39"/>
      <c r="C192" s="40" t="s">
        <v>211</v>
      </c>
      <c r="D192" s="40"/>
      <c r="E192" s="125">
        <f>scope_setting_budget_baseline!K192</f>
        <v>0</v>
      </c>
      <c r="F192" s="127">
        <f>scope_setting_budget_competitiv!K192</f>
        <v>0</v>
      </c>
      <c r="G192" s="129">
        <f>scope_setting_budget_Full!K192</f>
        <v>0</v>
      </c>
      <c r="H192" s="47" t="s">
        <v>335</v>
      </c>
      <c r="I192" s="98"/>
    </row>
    <row r="193" spans="1:9" ht="21" hidden="1" customHeight="1" x14ac:dyDescent="0.3">
      <c r="A193" s="99"/>
      <c r="B193" s="39"/>
      <c r="C193" s="40" t="s">
        <v>212</v>
      </c>
      <c r="D193" s="40"/>
      <c r="E193" s="125">
        <f>scope_setting_budget_baseline!K193</f>
        <v>0</v>
      </c>
      <c r="F193" s="127">
        <f>scope_setting_budget_competitiv!K193</f>
        <v>0</v>
      </c>
      <c r="G193" s="129">
        <f>scope_setting_budget_Full!K193</f>
        <v>0</v>
      </c>
      <c r="H193" s="47" t="s">
        <v>335</v>
      </c>
      <c r="I193" s="98"/>
    </row>
    <row r="194" spans="1:9" ht="21" hidden="1" customHeight="1" x14ac:dyDescent="0.3">
      <c r="A194" s="99"/>
      <c r="B194" s="39"/>
      <c r="C194" s="40" t="s">
        <v>213</v>
      </c>
      <c r="D194" s="40"/>
      <c r="E194" s="125">
        <f>scope_setting_budget_baseline!K194</f>
        <v>0</v>
      </c>
      <c r="F194" s="127">
        <f>scope_setting_budget_competitiv!K194</f>
        <v>0</v>
      </c>
      <c r="G194" s="129">
        <f>scope_setting_budget_Full!K194</f>
        <v>0</v>
      </c>
      <c r="H194" s="47" t="s">
        <v>335</v>
      </c>
      <c r="I194" s="98"/>
    </row>
    <row r="195" spans="1:9" ht="21" hidden="1" customHeight="1" x14ac:dyDescent="0.3">
      <c r="A195" s="99"/>
      <c r="B195" s="39"/>
      <c r="C195" s="40" t="s">
        <v>214</v>
      </c>
      <c r="D195" s="40"/>
      <c r="E195" s="125">
        <f>scope_setting_budget_baseline!K195</f>
        <v>0</v>
      </c>
      <c r="F195" s="127">
        <f>scope_setting_budget_competitiv!K195</f>
        <v>0</v>
      </c>
      <c r="G195" s="129">
        <f>scope_setting_budget_Full!K195</f>
        <v>0</v>
      </c>
      <c r="H195" s="47" t="s">
        <v>335</v>
      </c>
      <c r="I195" s="98"/>
    </row>
    <row r="196" spans="1:9" ht="21" hidden="1" customHeight="1" x14ac:dyDescent="0.3">
      <c r="A196" s="99"/>
      <c r="B196" s="39"/>
      <c r="C196" s="40" t="s">
        <v>215</v>
      </c>
      <c r="D196" s="40"/>
      <c r="E196" s="125">
        <f>scope_setting_budget_baseline!K196</f>
        <v>0</v>
      </c>
      <c r="F196" s="127">
        <f>scope_setting_budget_competitiv!K196</f>
        <v>0</v>
      </c>
      <c r="G196" s="129">
        <f>scope_setting_budget_Full!K196</f>
        <v>0</v>
      </c>
      <c r="H196" s="47" t="s">
        <v>335</v>
      </c>
      <c r="I196" s="98"/>
    </row>
    <row r="197" spans="1:9" ht="21" hidden="1" customHeight="1" x14ac:dyDescent="0.3">
      <c r="A197" s="99"/>
      <c r="B197" s="39"/>
      <c r="C197" s="40" t="s">
        <v>216</v>
      </c>
      <c r="D197" s="40"/>
      <c r="E197" s="125">
        <f>scope_setting_budget_baseline!K197</f>
        <v>0</v>
      </c>
      <c r="F197" s="127">
        <f>scope_setting_budget_competitiv!K197</f>
        <v>0</v>
      </c>
      <c r="G197" s="129">
        <f>scope_setting_budget_Full!K197</f>
        <v>0</v>
      </c>
      <c r="H197" s="47" t="s">
        <v>335</v>
      </c>
      <c r="I197" s="98"/>
    </row>
    <row r="198" spans="1:9" ht="21" hidden="1" customHeight="1" x14ac:dyDescent="0.3">
      <c r="A198" s="99"/>
      <c r="B198" s="39"/>
      <c r="C198" s="40" t="s">
        <v>217</v>
      </c>
      <c r="D198" s="40"/>
      <c r="E198" s="125">
        <f>scope_setting_budget_baseline!K198</f>
        <v>0</v>
      </c>
      <c r="F198" s="127">
        <f>scope_setting_budget_competitiv!K198</f>
        <v>0</v>
      </c>
      <c r="G198" s="129">
        <f>scope_setting_budget_Full!K198</f>
        <v>0</v>
      </c>
      <c r="H198" s="47" t="s">
        <v>335</v>
      </c>
      <c r="I198" s="98"/>
    </row>
    <row r="199" spans="1:9" ht="21" hidden="1" customHeight="1" x14ac:dyDescent="0.3">
      <c r="A199" s="99"/>
      <c r="B199" s="39"/>
      <c r="C199" s="40" t="s">
        <v>218</v>
      </c>
      <c r="D199" s="40"/>
      <c r="E199" s="125">
        <f>scope_setting_budget_baseline!K199</f>
        <v>0</v>
      </c>
      <c r="F199" s="127">
        <f>scope_setting_budget_competitiv!K199</f>
        <v>0</v>
      </c>
      <c r="G199" s="129">
        <f>scope_setting_budget_Full!K199</f>
        <v>0</v>
      </c>
      <c r="H199" s="47" t="s">
        <v>335</v>
      </c>
      <c r="I199" s="98"/>
    </row>
    <row r="200" spans="1:9" ht="21" hidden="1" customHeight="1" x14ac:dyDescent="0.3">
      <c r="A200" s="99"/>
      <c r="B200" s="39"/>
      <c r="C200" s="42" t="s">
        <v>219</v>
      </c>
      <c r="D200" s="40"/>
      <c r="E200" s="125">
        <f>scope_setting_budget_baseline!K200</f>
        <v>0</v>
      </c>
      <c r="F200" s="127">
        <f>scope_setting_budget_competitiv!K200</f>
        <v>0</v>
      </c>
      <c r="G200" s="129">
        <f>scope_setting_budget_Full!K200</f>
        <v>0</v>
      </c>
      <c r="H200" s="47" t="s">
        <v>335</v>
      </c>
      <c r="I200" s="96"/>
    </row>
    <row r="201" spans="1:9" ht="21" hidden="1" customHeight="1" x14ac:dyDescent="0.3">
      <c r="A201" s="99"/>
      <c r="B201" s="39" t="s">
        <v>220</v>
      </c>
      <c r="C201" s="40"/>
      <c r="D201" s="40"/>
      <c r="E201" s="125">
        <f>scope_setting_budget_baseline!K201</f>
        <v>0</v>
      </c>
      <c r="F201" s="127">
        <f>scope_setting_budget_competitiv!K201</f>
        <v>0</v>
      </c>
      <c r="G201" s="129">
        <f>scope_setting_budget_Full!K201</f>
        <v>0</v>
      </c>
      <c r="H201" s="47" t="s">
        <v>335</v>
      </c>
      <c r="I201" s="96"/>
    </row>
    <row r="202" spans="1:9" ht="21" hidden="1" customHeight="1" x14ac:dyDescent="0.3">
      <c r="A202" s="99"/>
      <c r="B202" s="39"/>
      <c r="C202" s="40" t="s">
        <v>221</v>
      </c>
      <c r="D202" s="40"/>
      <c r="E202" s="125">
        <f>scope_setting_budget_baseline!K202</f>
        <v>0</v>
      </c>
      <c r="F202" s="127">
        <f>scope_setting_budget_competitiv!K202</f>
        <v>0</v>
      </c>
      <c r="G202" s="129">
        <f>scope_setting_budget_Full!K202</f>
        <v>0</v>
      </c>
      <c r="H202" s="47" t="s">
        <v>335</v>
      </c>
      <c r="I202" s="96"/>
    </row>
    <row r="203" spans="1:9" ht="21" hidden="1" customHeight="1" x14ac:dyDescent="0.3">
      <c r="A203" s="99"/>
      <c r="B203" s="39"/>
      <c r="C203" s="40" t="s">
        <v>222</v>
      </c>
      <c r="D203" s="40"/>
      <c r="E203" s="125">
        <f>scope_setting_budget_baseline!K203</f>
        <v>0</v>
      </c>
      <c r="F203" s="127">
        <f>scope_setting_budget_competitiv!K203</f>
        <v>0</v>
      </c>
      <c r="G203" s="129">
        <f>scope_setting_budget_Full!K203</f>
        <v>0</v>
      </c>
      <c r="H203" s="47" t="s">
        <v>335</v>
      </c>
      <c r="I203" s="96"/>
    </row>
    <row r="204" spans="1:9" ht="21" hidden="1" customHeight="1" x14ac:dyDescent="0.3">
      <c r="A204" s="99"/>
      <c r="B204" s="39"/>
      <c r="C204" s="40" t="s">
        <v>223</v>
      </c>
      <c r="D204" s="40"/>
      <c r="E204" s="125">
        <f>scope_setting_budget_baseline!K204</f>
        <v>0</v>
      </c>
      <c r="F204" s="127">
        <f>scope_setting_budget_competitiv!K204</f>
        <v>0</v>
      </c>
      <c r="G204" s="129">
        <f>scope_setting_budget_Full!K204</f>
        <v>0</v>
      </c>
      <c r="H204" s="47" t="s">
        <v>335</v>
      </c>
      <c r="I204" s="96"/>
    </row>
    <row r="205" spans="1:9" ht="21" hidden="1" customHeight="1" x14ac:dyDescent="0.3">
      <c r="A205" s="99"/>
      <c r="B205" s="39"/>
      <c r="C205" s="40" t="s">
        <v>224</v>
      </c>
      <c r="D205" s="40"/>
      <c r="E205" s="125">
        <f>scope_setting_budget_baseline!K205</f>
        <v>0</v>
      </c>
      <c r="F205" s="127">
        <f>scope_setting_budget_competitiv!K205</f>
        <v>0</v>
      </c>
      <c r="G205" s="129">
        <f>scope_setting_budget_Full!K205</f>
        <v>0</v>
      </c>
      <c r="H205" s="47" t="s">
        <v>335</v>
      </c>
      <c r="I205" s="96"/>
    </row>
    <row r="206" spans="1:9" ht="21" hidden="1" customHeight="1" x14ac:dyDescent="0.3">
      <c r="A206" s="99"/>
      <c r="B206" s="39"/>
      <c r="C206" s="40" t="s">
        <v>225</v>
      </c>
      <c r="D206" s="40"/>
      <c r="E206" s="125">
        <f>scope_setting_budget_baseline!K206</f>
        <v>0</v>
      </c>
      <c r="F206" s="127">
        <f>scope_setting_budget_competitiv!K206</f>
        <v>0</v>
      </c>
      <c r="G206" s="129">
        <f>scope_setting_budget_Full!K206</f>
        <v>0</v>
      </c>
      <c r="H206" s="47" t="s">
        <v>335</v>
      </c>
      <c r="I206" s="96"/>
    </row>
    <row r="207" spans="1:9" ht="21" hidden="1" customHeight="1" x14ac:dyDescent="0.3">
      <c r="A207" s="99"/>
      <c r="B207" s="39"/>
      <c r="C207" s="40" t="s">
        <v>226</v>
      </c>
      <c r="D207" s="40"/>
      <c r="E207" s="125">
        <f>scope_setting_budget_baseline!K207</f>
        <v>0</v>
      </c>
      <c r="F207" s="127">
        <f>scope_setting_budget_competitiv!K207</f>
        <v>0</v>
      </c>
      <c r="G207" s="129">
        <f>scope_setting_budget_Full!K207</f>
        <v>0</v>
      </c>
      <c r="H207" s="47" t="s">
        <v>335</v>
      </c>
      <c r="I207" s="96"/>
    </row>
    <row r="208" spans="1:9" ht="21" hidden="1" customHeight="1" x14ac:dyDescent="0.3">
      <c r="A208" s="99"/>
      <c r="B208" s="39"/>
      <c r="C208" s="40" t="s">
        <v>227</v>
      </c>
      <c r="D208" s="40"/>
      <c r="E208" s="125">
        <f>scope_setting_budget_baseline!K208</f>
        <v>0</v>
      </c>
      <c r="F208" s="127">
        <f>scope_setting_budget_competitiv!K208</f>
        <v>0</v>
      </c>
      <c r="G208" s="129">
        <f>scope_setting_budget_Full!K208</f>
        <v>0</v>
      </c>
      <c r="H208" s="47" t="s">
        <v>335</v>
      </c>
      <c r="I208" s="96"/>
    </row>
    <row r="209" spans="1:9" ht="21" hidden="1" customHeight="1" x14ac:dyDescent="0.3">
      <c r="A209" s="99"/>
      <c r="B209" s="39"/>
      <c r="C209" s="40" t="s">
        <v>228</v>
      </c>
      <c r="D209" s="40"/>
      <c r="E209" s="125">
        <f>scope_setting_budget_baseline!K209</f>
        <v>0</v>
      </c>
      <c r="F209" s="127">
        <f>scope_setting_budget_competitiv!K209</f>
        <v>0</v>
      </c>
      <c r="G209" s="129">
        <f>scope_setting_budget_Full!K209</f>
        <v>0</v>
      </c>
      <c r="H209" s="47" t="s">
        <v>335</v>
      </c>
      <c r="I209" s="96"/>
    </row>
    <row r="210" spans="1:9" ht="21" hidden="1" customHeight="1" x14ac:dyDescent="0.3">
      <c r="A210" s="99"/>
      <c r="B210" s="39"/>
      <c r="C210" s="42" t="s">
        <v>229</v>
      </c>
      <c r="D210" s="40"/>
      <c r="E210" s="125">
        <f>scope_setting_budget_baseline!K210</f>
        <v>0</v>
      </c>
      <c r="F210" s="127">
        <f>scope_setting_budget_competitiv!K210</f>
        <v>0</v>
      </c>
      <c r="G210" s="129">
        <f>scope_setting_budget_Full!K210</f>
        <v>0</v>
      </c>
      <c r="H210" s="47" t="s">
        <v>335</v>
      </c>
      <c r="I210" s="96"/>
    </row>
    <row r="211" spans="1:9" ht="37.799999999999997" customHeight="1" x14ac:dyDescent="0.3">
      <c r="A211" s="99" t="s">
        <v>74</v>
      </c>
      <c r="B211" s="39"/>
      <c r="C211" s="40"/>
      <c r="D211" s="40"/>
      <c r="E211" s="125">
        <f>scope_setting_budget_baseline!K211</f>
        <v>0</v>
      </c>
      <c r="F211" s="127">
        <f>scope_setting_budget_competitiv!K211</f>
        <v>0</v>
      </c>
      <c r="G211" s="129">
        <f>scope_setting_budget_Full!K211</f>
        <v>0</v>
      </c>
      <c r="H211" s="47"/>
      <c r="I211" s="95">
        <f>PBS!H211</f>
        <v>0</v>
      </c>
    </row>
    <row r="212" spans="1:9" ht="21" hidden="1" customHeight="1" x14ac:dyDescent="0.3">
      <c r="A212" s="99"/>
      <c r="B212" s="39" t="s">
        <v>231</v>
      </c>
      <c r="C212" s="40"/>
      <c r="D212" s="40"/>
      <c r="E212" s="125">
        <f>scope_setting_budget_baseline!K212</f>
        <v>0</v>
      </c>
      <c r="F212" s="127">
        <f>scope_setting_budget_competitiv!K212</f>
        <v>0</v>
      </c>
      <c r="G212" s="129">
        <f>scope_setting_budget_Full!K212</f>
        <v>0</v>
      </c>
      <c r="H212" s="47"/>
      <c r="I212" s="96"/>
    </row>
    <row r="213" spans="1:9" ht="21" hidden="1" customHeight="1" x14ac:dyDescent="0.3">
      <c r="A213" s="99"/>
      <c r="B213" s="39"/>
      <c r="C213" s="40" t="s">
        <v>75</v>
      </c>
      <c r="D213" s="40"/>
      <c r="E213" s="125">
        <f>scope_setting_budget_baseline!K213</f>
        <v>0</v>
      </c>
      <c r="F213" s="127">
        <f>scope_setting_budget_competitiv!K213</f>
        <v>0</v>
      </c>
      <c r="G213" s="129">
        <f>scope_setting_budget_Full!K213</f>
        <v>0</v>
      </c>
      <c r="H213" s="47" t="s">
        <v>301</v>
      </c>
      <c r="I213" s="96"/>
    </row>
    <row r="214" spans="1:9" ht="21" hidden="1" customHeight="1" x14ac:dyDescent="0.3">
      <c r="A214" s="99"/>
      <c r="B214" s="39"/>
      <c r="C214" s="40" t="s">
        <v>76</v>
      </c>
      <c r="D214" s="40"/>
      <c r="E214" s="125">
        <f>scope_setting_budget_baseline!K214</f>
        <v>0</v>
      </c>
      <c r="F214" s="127">
        <f>scope_setting_budget_competitiv!K214</f>
        <v>0</v>
      </c>
      <c r="G214" s="129">
        <f>scope_setting_budget_Full!K214</f>
        <v>0</v>
      </c>
      <c r="H214" s="47" t="s">
        <v>301</v>
      </c>
      <c r="I214" s="96"/>
    </row>
    <row r="215" spans="1:9" ht="21" hidden="1" customHeight="1" x14ac:dyDescent="0.3">
      <c r="A215" s="99"/>
      <c r="B215" s="39"/>
      <c r="C215" s="40" t="s">
        <v>77</v>
      </c>
      <c r="D215" s="40"/>
      <c r="E215" s="125">
        <f>scope_setting_budget_baseline!K215</f>
        <v>0</v>
      </c>
      <c r="F215" s="127">
        <f>scope_setting_budget_competitiv!K215</f>
        <v>0</v>
      </c>
      <c r="G215" s="129">
        <f>scope_setting_budget_Full!K215</f>
        <v>0</v>
      </c>
      <c r="H215" s="47" t="s">
        <v>301</v>
      </c>
      <c r="I215" s="96"/>
    </row>
    <row r="216" spans="1:9" ht="21" hidden="1" customHeight="1" x14ac:dyDescent="0.3">
      <c r="A216" s="99"/>
      <c r="B216" s="39"/>
      <c r="C216" s="40" t="s">
        <v>78</v>
      </c>
      <c r="D216" s="40"/>
      <c r="E216" s="125">
        <f>scope_setting_budget_baseline!K216</f>
        <v>0</v>
      </c>
      <c r="F216" s="127">
        <f>scope_setting_budget_competitiv!K216</f>
        <v>0</v>
      </c>
      <c r="G216" s="129">
        <f>scope_setting_budget_Full!K216</f>
        <v>0</v>
      </c>
      <c r="H216" s="47" t="s">
        <v>291</v>
      </c>
      <c r="I216" s="96"/>
    </row>
    <row r="217" spans="1:9" ht="21" hidden="1" customHeight="1" x14ac:dyDescent="0.3">
      <c r="A217" s="99"/>
      <c r="B217" s="39"/>
      <c r="C217" s="40" t="s">
        <v>79</v>
      </c>
      <c r="D217" s="40"/>
      <c r="E217" s="125">
        <f>scope_setting_budget_baseline!K217</f>
        <v>0</v>
      </c>
      <c r="F217" s="127">
        <f>scope_setting_budget_competitiv!K217</f>
        <v>0</v>
      </c>
      <c r="G217" s="129">
        <f>scope_setting_budget_Full!K217</f>
        <v>0</v>
      </c>
      <c r="H217" s="47" t="s">
        <v>293</v>
      </c>
      <c r="I217" s="96"/>
    </row>
    <row r="218" spans="1:9" ht="21" hidden="1" customHeight="1" x14ac:dyDescent="0.3">
      <c r="A218" s="99"/>
      <c r="B218" s="39"/>
      <c r="C218" s="40" t="s">
        <v>80</v>
      </c>
      <c r="D218" s="40"/>
      <c r="E218" s="125">
        <f>scope_setting_budget_baseline!K218</f>
        <v>0</v>
      </c>
      <c r="F218" s="127">
        <f>scope_setting_budget_competitiv!K218</f>
        <v>0</v>
      </c>
      <c r="G218" s="129">
        <f>scope_setting_budget_Full!K218</f>
        <v>0</v>
      </c>
      <c r="H218" s="47" t="s">
        <v>292</v>
      </c>
      <c r="I218" s="96"/>
    </row>
    <row r="219" spans="1:9" ht="21" hidden="1" customHeight="1" x14ac:dyDescent="0.3">
      <c r="A219" s="99"/>
      <c r="B219" s="39" t="s">
        <v>232</v>
      </c>
      <c r="C219" s="40"/>
      <c r="D219" s="40"/>
      <c r="E219" s="125">
        <f>scope_setting_budget_baseline!K219</f>
        <v>0</v>
      </c>
      <c r="F219" s="127">
        <f>scope_setting_budget_competitiv!K219</f>
        <v>0</v>
      </c>
      <c r="G219" s="129">
        <f>scope_setting_budget_Full!K219</f>
        <v>0</v>
      </c>
      <c r="H219" s="47"/>
      <c r="I219" s="96"/>
    </row>
    <row r="220" spans="1:9" ht="21" hidden="1" customHeight="1" x14ac:dyDescent="0.3">
      <c r="A220" s="99"/>
      <c r="B220" s="39"/>
      <c r="C220" s="40" t="s">
        <v>75</v>
      </c>
      <c r="D220" s="40"/>
      <c r="E220" s="125">
        <f>scope_setting_budget_baseline!K220</f>
        <v>0</v>
      </c>
      <c r="F220" s="127">
        <f>scope_setting_budget_competitiv!K220</f>
        <v>0</v>
      </c>
      <c r="G220" s="129">
        <f>scope_setting_budget_Full!K220</f>
        <v>0</v>
      </c>
      <c r="H220" s="47" t="s">
        <v>301</v>
      </c>
      <c r="I220" s="96"/>
    </row>
    <row r="221" spans="1:9" ht="21" hidden="1" customHeight="1" x14ac:dyDescent="0.3">
      <c r="A221" s="99"/>
      <c r="B221" s="39"/>
      <c r="C221" s="40" t="s">
        <v>76</v>
      </c>
      <c r="D221" s="40"/>
      <c r="E221" s="125">
        <f>scope_setting_budget_baseline!K221</f>
        <v>0</v>
      </c>
      <c r="F221" s="127">
        <f>scope_setting_budget_competitiv!K221</f>
        <v>0</v>
      </c>
      <c r="G221" s="129">
        <f>scope_setting_budget_Full!K221</f>
        <v>0</v>
      </c>
      <c r="H221" s="47" t="s">
        <v>301</v>
      </c>
      <c r="I221" s="96"/>
    </row>
    <row r="222" spans="1:9" ht="21" hidden="1" customHeight="1" x14ac:dyDescent="0.3">
      <c r="A222" s="99"/>
      <c r="B222" s="39"/>
      <c r="C222" s="40" t="s">
        <v>77</v>
      </c>
      <c r="D222" s="40"/>
      <c r="E222" s="125">
        <f>scope_setting_budget_baseline!K222</f>
        <v>0</v>
      </c>
      <c r="F222" s="127">
        <f>scope_setting_budget_competitiv!K222</f>
        <v>0</v>
      </c>
      <c r="G222" s="129">
        <f>scope_setting_budget_Full!K222</f>
        <v>0</v>
      </c>
      <c r="H222" s="47" t="s">
        <v>301</v>
      </c>
      <c r="I222" s="96"/>
    </row>
    <row r="223" spans="1:9" ht="21" hidden="1" customHeight="1" x14ac:dyDescent="0.3">
      <c r="A223" s="99"/>
      <c r="B223" s="39"/>
      <c r="C223" s="40" t="s">
        <v>78</v>
      </c>
      <c r="D223" s="40"/>
      <c r="E223" s="125">
        <f>scope_setting_budget_baseline!K223</f>
        <v>0</v>
      </c>
      <c r="F223" s="127">
        <f>scope_setting_budget_competitiv!K223</f>
        <v>0</v>
      </c>
      <c r="G223" s="129">
        <f>scope_setting_budget_Full!K223</f>
        <v>0</v>
      </c>
      <c r="H223" s="47" t="s">
        <v>291</v>
      </c>
      <c r="I223" s="96"/>
    </row>
    <row r="224" spans="1:9" ht="21" hidden="1" customHeight="1" x14ac:dyDescent="0.3">
      <c r="A224" s="99"/>
      <c r="B224" s="39"/>
      <c r="C224" s="40" t="s">
        <v>79</v>
      </c>
      <c r="D224" s="40"/>
      <c r="E224" s="125">
        <f>scope_setting_budget_baseline!K224</f>
        <v>0</v>
      </c>
      <c r="F224" s="127">
        <f>scope_setting_budget_competitiv!K224</f>
        <v>0</v>
      </c>
      <c r="G224" s="129">
        <f>scope_setting_budget_Full!K224</f>
        <v>0</v>
      </c>
      <c r="H224" s="47" t="s">
        <v>293</v>
      </c>
      <c r="I224" s="96"/>
    </row>
    <row r="225" spans="1:9" ht="21" hidden="1" customHeight="1" x14ac:dyDescent="0.3">
      <c r="A225" s="99"/>
      <c r="B225" s="39"/>
      <c r="C225" s="40" t="s">
        <v>80</v>
      </c>
      <c r="D225" s="40"/>
      <c r="E225" s="125">
        <f>scope_setting_budget_baseline!K225</f>
        <v>0</v>
      </c>
      <c r="F225" s="127">
        <f>scope_setting_budget_competitiv!K225</f>
        <v>0</v>
      </c>
      <c r="G225" s="129">
        <f>scope_setting_budget_Full!K225</f>
        <v>0</v>
      </c>
      <c r="H225" s="47" t="s">
        <v>292</v>
      </c>
      <c r="I225" s="96"/>
    </row>
    <row r="226" spans="1:9" ht="21" hidden="1" customHeight="1" x14ac:dyDescent="0.3">
      <c r="A226" s="99"/>
      <c r="B226" s="39" t="s">
        <v>233</v>
      </c>
      <c r="C226" s="40"/>
      <c r="D226" s="40"/>
      <c r="E226" s="125">
        <f>scope_setting_budget_baseline!K226</f>
        <v>0</v>
      </c>
      <c r="F226" s="127">
        <f>scope_setting_budget_competitiv!K226</f>
        <v>0</v>
      </c>
      <c r="G226" s="129">
        <f>scope_setting_budget_Full!K226</f>
        <v>0</v>
      </c>
      <c r="H226" s="47"/>
      <c r="I226" s="96"/>
    </row>
    <row r="227" spans="1:9" ht="21" hidden="1" customHeight="1" x14ac:dyDescent="0.3">
      <c r="A227" s="99"/>
      <c r="B227" s="39"/>
      <c r="C227" s="40" t="s">
        <v>234</v>
      </c>
      <c r="D227" s="40"/>
      <c r="E227" s="125">
        <f>scope_setting_budget_baseline!K227</f>
        <v>0</v>
      </c>
      <c r="F227" s="127">
        <f>scope_setting_budget_competitiv!K227</f>
        <v>0</v>
      </c>
      <c r="G227" s="129">
        <f>scope_setting_budget_Full!K227</f>
        <v>0</v>
      </c>
      <c r="H227" s="47" t="s">
        <v>301</v>
      </c>
      <c r="I227" s="96"/>
    </row>
    <row r="228" spans="1:9" ht="21" hidden="1" customHeight="1" x14ac:dyDescent="0.3">
      <c r="A228" s="99"/>
      <c r="B228" s="39"/>
      <c r="C228" s="40" t="s">
        <v>235</v>
      </c>
      <c r="D228" s="40"/>
      <c r="E228" s="125">
        <f>scope_setting_budget_baseline!K228</f>
        <v>0</v>
      </c>
      <c r="F228" s="127">
        <f>scope_setting_budget_competitiv!K228</f>
        <v>0</v>
      </c>
      <c r="G228" s="129">
        <f>scope_setting_budget_Full!K228</f>
        <v>0</v>
      </c>
      <c r="H228" s="47" t="s">
        <v>301</v>
      </c>
      <c r="I228" s="96"/>
    </row>
    <row r="229" spans="1:9" ht="21" hidden="1" customHeight="1" x14ac:dyDescent="0.3">
      <c r="A229" s="99"/>
      <c r="B229" s="39"/>
      <c r="C229" s="40" t="s">
        <v>236</v>
      </c>
      <c r="D229" s="40"/>
      <c r="E229" s="125">
        <f>scope_setting_budget_baseline!K229</f>
        <v>0</v>
      </c>
      <c r="F229" s="127">
        <f>scope_setting_budget_competitiv!K229</f>
        <v>0</v>
      </c>
      <c r="G229" s="129">
        <f>scope_setting_budget_Full!K229</f>
        <v>0</v>
      </c>
      <c r="H229" s="47" t="s">
        <v>301</v>
      </c>
      <c r="I229" s="96"/>
    </row>
    <row r="230" spans="1:9" ht="21" hidden="1" customHeight="1" x14ac:dyDescent="0.3">
      <c r="A230" s="99"/>
      <c r="B230" s="39"/>
      <c r="C230" s="40" t="s">
        <v>237</v>
      </c>
      <c r="D230" s="40"/>
      <c r="E230" s="125">
        <f>scope_setting_budget_baseline!K230</f>
        <v>0</v>
      </c>
      <c r="F230" s="127">
        <f>scope_setting_budget_competitiv!K230</f>
        <v>0</v>
      </c>
      <c r="G230" s="129">
        <f>scope_setting_budget_Full!K230</f>
        <v>0</v>
      </c>
      <c r="H230" s="47" t="s">
        <v>291</v>
      </c>
      <c r="I230" s="96"/>
    </row>
    <row r="231" spans="1:9" ht="21" hidden="1" customHeight="1" x14ac:dyDescent="0.3">
      <c r="A231" s="99"/>
      <c r="B231" s="39"/>
      <c r="C231" s="40" t="s">
        <v>238</v>
      </c>
      <c r="D231" s="40"/>
      <c r="E231" s="125">
        <f>scope_setting_budget_baseline!K231</f>
        <v>0</v>
      </c>
      <c r="F231" s="127">
        <f>scope_setting_budget_competitiv!K231</f>
        <v>0</v>
      </c>
      <c r="G231" s="129">
        <f>scope_setting_budget_Full!K231</f>
        <v>0</v>
      </c>
      <c r="H231" s="47" t="s">
        <v>293</v>
      </c>
      <c r="I231" s="96"/>
    </row>
    <row r="232" spans="1:9" ht="21" hidden="1" customHeight="1" x14ac:dyDescent="0.3">
      <c r="A232" s="99"/>
      <c r="B232" s="39"/>
      <c r="C232" s="40" t="s">
        <v>239</v>
      </c>
      <c r="D232" s="40"/>
      <c r="E232" s="125">
        <f>scope_setting_budget_baseline!K232</f>
        <v>0</v>
      </c>
      <c r="F232" s="127">
        <f>scope_setting_budget_competitiv!K232</f>
        <v>0</v>
      </c>
      <c r="G232" s="129">
        <f>scope_setting_budget_Full!K232</f>
        <v>0</v>
      </c>
      <c r="H232" s="47" t="s">
        <v>292</v>
      </c>
      <c r="I232" s="96"/>
    </row>
    <row r="233" spans="1:9" ht="37.799999999999997" customHeight="1" x14ac:dyDescent="0.3">
      <c r="A233" s="99" t="s">
        <v>81</v>
      </c>
      <c r="B233" s="39"/>
      <c r="C233" s="40"/>
      <c r="D233" s="42"/>
      <c r="E233" s="125">
        <f>scope_setting_budget_baseline!K233</f>
        <v>56</v>
      </c>
      <c r="F233" s="127">
        <f>scope_setting_budget_competitiv!K233</f>
        <v>94</v>
      </c>
      <c r="G233" s="129">
        <f>scope_setting_budget_Full!K233</f>
        <v>94</v>
      </c>
      <c r="H233" s="47"/>
      <c r="I233" s="95">
        <f>PBS!H233</f>
        <v>0</v>
      </c>
    </row>
    <row r="234" spans="1:9" ht="21" hidden="1" customHeight="1" x14ac:dyDescent="0.3">
      <c r="A234" s="99"/>
      <c r="B234" s="39" t="s">
        <v>253</v>
      </c>
      <c r="C234" s="40"/>
      <c r="D234" s="40"/>
      <c r="E234" s="125">
        <f>scope_setting_budget_baseline!K234</f>
        <v>0</v>
      </c>
      <c r="F234" s="127">
        <f>scope_setting_budget_competitiv!K234</f>
        <v>0</v>
      </c>
      <c r="G234" s="129">
        <f>scope_setting_budget_Full!K234</f>
        <v>0</v>
      </c>
      <c r="H234" s="47" t="s">
        <v>159</v>
      </c>
      <c r="I234" s="96"/>
    </row>
    <row r="235" spans="1:9" ht="21" hidden="1" customHeight="1" x14ac:dyDescent="0.3">
      <c r="A235" s="99"/>
      <c r="B235" s="39"/>
      <c r="C235" s="40" t="s">
        <v>240</v>
      </c>
      <c r="D235" s="40"/>
      <c r="E235" s="125">
        <f>scope_setting_budget_baseline!K235</f>
        <v>0</v>
      </c>
      <c r="F235" s="127">
        <f>scope_setting_budget_competitiv!K235</f>
        <v>0</v>
      </c>
      <c r="G235" s="129">
        <f>scope_setting_budget_Full!K235</f>
        <v>0</v>
      </c>
      <c r="H235" s="47" t="s">
        <v>293</v>
      </c>
      <c r="I235" s="96"/>
    </row>
    <row r="236" spans="1:9" ht="21" hidden="1" customHeight="1" x14ac:dyDescent="0.3">
      <c r="A236" s="99"/>
      <c r="B236" s="39"/>
      <c r="C236" s="40" t="s">
        <v>241</v>
      </c>
      <c r="D236" s="40"/>
      <c r="E236" s="125">
        <f>scope_setting_budget_baseline!K236</f>
        <v>0</v>
      </c>
      <c r="F236" s="127">
        <f>scope_setting_budget_competitiv!K236</f>
        <v>0</v>
      </c>
      <c r="G236" s="129">
        <f>scope_setting_budget_Full!K236</f>
        <v>0</v>
      </c>
      <c r="H236" s="47" t="s">
        <v>293</v>
      </c>
      <c r="I236" s="96"/>
    </row>
    <row r="237" spans="1:9" ht="21" hidden="1" customHeight="1" x14ac:dyDescent="0.3">
      <c r="A237" s="99"/>
      <c r="B237" s="39"/>
      <c r="C237" s="40" t="s">
        <v>242</v>
      </c>
      <c r="D237" s="40"/>
      <c r="E237" s="125">
        <f>scope_setting_budget_baseline!K237</f>
        <v>0</v>
      </c>
      <c r="F237" s="127">
        <f>scope_setting_budget_competitiv!K237</f>
        <v>0</v>
      </c>
      <c r="G237" s="129">
        <f>scope_setting_budget_Full!K237</f>
        <v>0</v>
      </c>
      <c r="H237" s="47" t="s">
        <v>293</v>
      </c>
      <c r="I237" s="96"/>
    </row>
    <row r="238" spans="1:9" ht="21" hidden="1" customHeight="1" x14ac:dyDescent="0.3">
      <c r="A238" s="99"/>
      <c r="B238" s="39" t="s">
        <v>254</v>
      </c>
      <c r="C238" s="40"/>
      <c r="D238" s="40"/>
      <c r="E238" s="125">
        <f>scope_setting_budget_baseline!K238</f>
        <v>0</v>
      </c>
      <c r="F238" s="127">
        <f>scope_setting_budget_competitiv!K238</f>
        <v>0</v>
      </c>
      <c r="G238" s="129">
        <f>scope_setting_budget_Full!K238</f>
        <v>0</v>
      </c>
      <c r="H238" s="47" t="s">
        <v>320</v>
      </c>
      <c r="I238" s="96"/>
    </row>
    <row r="239" spans="1:9" ht="21" hidden="1" customHeight="1" x14ac:dyDescent="0.3">
      <c r="A239" s="99"/>
      <c r="B239" s="39"/>
      <c r="C239" s="40" t="s">
        <v>243</v>
      </c>
      <c r="D239" s="40"/>
      <c r="E239" s="125">
        <f>scope_setting_budget_baseline!K239</f>
        <v>0</v>
      </c>
      <c r="F239" s="127">
        <f>scope_setting_budget_competitiv!K239</f>
        <v>0</v>
      </c>
      <c r="G239" s="129">
        <f>scope_setting_budget_Full!K239</f>
        <v>0</v>
      </c>
      <c r="H239" s="47" t="s">
        <v>320</v>
      </c>
      <c r="I239" s="96"/>
    </row>
    <row r="240" spans="1:9" ht="21" hidden="1" customHeight="1" x14ac:dyDescent="0.3">
      <c r="A240" s="99"/>
      <c r="B240" s="39"/>
      <c r="C240" s="40" t="s">
        <v>244</v>
      </c>
      <c r="D240" s="40"/>
      <c r="E240" s="125">
        <f>scope_setting_budget_baseline!K240</f>
        <v>0</v>
      </c>
      <c r="F240" s="127">
        <f>scope_setting_budget_competitiv!K240</f>
        <v>0</v>
      </c>
      <c r="G240" s="129">
        <f>scope_setting_budget_Full!K240</f>
        <v>0</v>
      </c>
      <c r="H240" s="47" t="s">
        <v>320</v>
      </c>
      <c r="I240" s="96"/>
    </row>
    <row r="241" spans="1:9" ht="21" hidden="1" customHeight="1" x14ac:dyDescent="0.3">
      <c r="A241" s="99"/>
      <c r="B241" s="39"/>
      <c r="C241" s="40" t="s">
        <v>245</v>
      </c>
      <c r="D241" s="40"/>
      <c r="E241" s="125">
        <f>scope_setting_budget_baseline!K241</f>
        <v>0</v>
      </c>
      <c r="F241" s="127">
        <f>scope_setting_budget_competitiv!K241</f>
        <v>0</v>
      </c>
      <c r="G241" s="129">
        <f>scope_setting_budget_Full!K241</f>
        <v>0</v>
      </c>
      <c r="H241" s="47" t="s">
        <v>320</v>
      </c>
      <c r="I241" s="96"/>
    </row>
    <row r="242" spans="1:9" ht="21" hidden="1" customHeight="1" x14ac:dyDescent="0.3">
      <c r="A242" s="99"/>
      <c r="B242" s="39"/>
      <c r="C242" s="40" t="s">
        <v>246</v>
      </c>
      <c r="D242" s="40"/>
      <c r="E242" s="125">
        <f>scope_setting_budget_baseline!K242</f>
        <v>0</v>
      </c>
      <c r="F242" s="127">
        <f>scope_setting_budget_competitiv!K242</f>
        <v>0</v>
      </c>
      <c r="G242" s="129">
        <f>scope_setting_budget_Full!K242</f>
        <v>0</v>
      </c>
      <c r="H242" s="47" t="s">
        <v>320</v>
      </c>
      <c r="I242" s="96"/>
    </row>
    <row r="243" spans="1:9" ht="21" hidden="1" customHeight="1" x14ac:dyDescent="0.3">
      <c r="A243" s="99"/>
      <c r="B243" s="39"/>
      <c r="C243" s="40" t="s">
        <v>247</v>
      </c>
      <c r="D243" s="40"/>
      <c r="E243" s="125">
        <f>scope_setting_budget_baseline!K243</f>
        <v>0</v>
      </c>
      <c r="F243" s="127">
        <f>scope_setting_budget_competitiv!K243</f>
        <v>0</v>
      </c>
      <c r="G243" s="129">
        <f>scope_setting_budget_Full!K243</f>
        <v>0</v>
      </c>
      <c r="H243" s="47" t="s">
        <v>320</v>
      </c>
      <c r="I243" s="96"/>
    </row>
    <row r="244" spans="1:9" ht="21" hidden="1" customHeight="1" x14ac:dyDescent="0.3">
      <c r="A244" s="99"/>
      <c r="B244" s="39"/>
      <c r="C244" s="40" t="s">
        <v>248</v>
      </c>
      <c r="D244" s="40"/>
      <c r="E244" s="125">
        <f>scope_setting_budget_baseline!K244</f>
        <v>0</v>
      </c>
      <c r="F244" s="127">
        <f>scope_setting_budget_competitiv!K244</f>
        <v>0</v>
      </c>
      <c r="G244" s="129">
        <f>scope_setting_budget_Full!K244</f>
        <v>0</v>
      </c>
      <c r="H244" s="47" t="s">
        <v>320</v>
      </c>
      <c r="I244" s="96"/>
    </row>
    <row r="245" spans="1:9" ht="21" hidden="1" customHeight="1" x14ac:dyDescent="0.3">
      <c r="A245" s="99"/>
      <c r="B245" s="39" t="s">
        <v>255</v>
      </c>
      <c r="C245" s="40"/>
      <c r="D245" s="40"/>
      <c r="E245" s="125">
        <f>scope_setting_budget_baseline!K245</f>
        <v>0</v>
      </c>
      <c r="F245" s="127">
        <f>scope_setting_budget_competitiv!K245</f>
        <v>0</v>
      </c>
      <c r="G245" s="129">
        <f>scope_setting_budget_Full!K245</f>
        <v>0</v>
      </c>
      <c r="H245" s="47" t="s">
        <v>293</v>
      </c>
      <c r="I245" s="96"/>
    </row>
    <row r="246" spans="1:9" ht="21" hidden="1" customHeight="1" x14ac:dyDescent="0.3">
      <c r="A246" s="99"/>
      <c r="B246" s="39"/>
      <c r="C246" s="40" t="s">
        <v>249</v>
      </c>
      <c r="D246" s="40"/>
      <c r="E246" s="125">
        <f>scope_setting_budget_baseline!K246</f>
        <v>0</v>
      </c>
      <c r="F246" s="127">
        <f>scope_setting_budget_competitiv!K246</f>
        <v>0</v>
      </c>
      <c r="G246" s="129">
        <f>scope_setting_budget_Full!K246</f>
        <v>0</v>
      </c>
      <c r="H246" s="47" t="s">
        <v>296</v>
      </c>
      <c r="I246" s="96"/>
    </row>
    <row r="247" spans="1:9" ht="21" hidden="1" customHeight="1" x14ac:dyDescent="0.3">
      <c r="A247" s="99"/>
      <c r="B247" s="39"/>
      <c r="C247" s="40" t="s">
        <v>250</v>
      </c>
      <c r="D247" s="40"/>
      <c r="E247" s="125">
        <f>scope_setting_budget_baseline!K247</f>
        <v>0</v>
      </c>
      <c r="F247" s="127">
        <f>scope_setting_budget_competitiv!K247</f>
        <v>0</v>
      </c>
      <c r="G247" s="129">
        <f>scope_setting_budget_Full!K247</f>
        <v>0</v>
      </c>
      <c r="H247" s="47" t="s">
        <v>303</v>
      </c>
      <c r="I247" s="96"/>
    </row>
    <row r="248" spans="1:9" ht="21" hidden="1" customHeight="1" x14ac:dyDescent="0.3">
      <c r="A248" s="99"/>
      <c r="B248" s="39"/>
      <c r="C248" s="40" t="s">
        <v>251</v>
      </c>
      <c r="D248" s="40"/>
      <c r="E248" s="125">
        <f>scope_setting_budget_baseline!K248</f>
        <v>0</v>
      </c>
      <c r="F248" s="127">
        <f>scope_setting_budget_competitiv!K248</f>
        <v>0</v>
      </c>
      <c r="G248" s="129">
        <f>scope_setting_budget_Full!K248</f>
        <v>0</v>
      </c>
      <c r="H248" s="47" t="s">
        <v>304</v>
      </c>
      <c r="I248" s="96"/>
    </row>
    <row r="249" spans="1:9" ht="21" hidden="1" customHeight="1" x14ac:dyDescent="0.3">
      <c r="A249" s="99"/>
      <c r="B249" s="39"/>
      <c r="C249" s="40" t="s">
        <v>252</v>
      </c>
      <c r="D249" s="40"/>
      <c r="E249" s="125">
        <f>scope_setting_budget_baseline!K249</f>
        <v>0</v>
      </c>
      <c r="F249" s="127">
        <f>scope_setting_budget_competitiv!K249</f>
        <v>0</v>
      </c>
      <c r="G249" s="129">
        <f>scope_setting_budget_Full!K249</f>
        <v>0</v>
      </c>
      <c r="H249" s="47" t="s">
        <v>305</v>
      </c>
      <c r="I249" s="96"/>
    </row>
    <row r="250" spans="1:9" ht="21" hidden="1" customHeight="1" x14ac:dyDescent="0.3">
      <c r="A250" s="99"/>
      <c r="B250" s="39" t="s">
        <v>294</v>
      </c>
      <c r="C250" s="40"/>
      <c r="D250" s="40"/>
      <c r="E250" s="125">
        <f>scope_setting_budget_baseline!K250</f>
        <v>56</v>
      </c>
      <c r="F250" s="127">
        <f>scope_setting_budget_competitiv!K250</f>
        <v>94</v>
      </c>
      <c r="G250" s="129">
        <f>scope_setting_budget_Full!K250</f>
        <v>94</v>
      </c>
      <c r="H250" s="47" t="s">
        <v>321</v>
      </c>
      <c r="I250" s="96"/>
    </row>
    <row r="251" spans="1:9" ht="37.799999999999997" customHeight="1" x14ac:dyDescent="0.3">
      <c r="A251" s="99" t="s">
        <v>338</v>
      </c>
      <c r="B251" s="39"/>
      <c r="C251" s="39"/>
      <c r="D251" s="42" t="s">
        <v>4</v>
      </c>
      <c r="E251" s="125">
        <f>scope_setting_budget_baseline!K251</f>
        <v>3710.55</v>
      </c>
      <c r="F251" s="127">
        <f>scope_setting_budget_competitiv!K251</f>
        <v>3710.55</v>
      </c>
      <c r="G251" s="129">
        <f>scope_setting_budget_Full!K251</f>
        <v>3710.55</v>
      </c>
      <c r="H251" s="47" t="s">
        <v>322</v>
      </c>
      <c r="I251" s="95">
        <f>PBS!H251</f>
        <v>4080</v>
      </c>
    </row>
    <row r="252" spans="1:9" ht="37.799999999999997" customHeight="1" x14ac:dyDescent="0.3">
      <c r="A252" s="99" t="str">
        <f>D252</f>
        <v>contingency</v>
      </c>
      <c r="B252" s="39"/>
      <c r="C252" s="41"/>
      <c r="D252" s="40" t="s">
        <v>123</v>
      </c>
      <c r="E252" s="125">
        <f>scope_setting_budget_baseline!K252</f>
        <v>1501.0362527777779</v>
      </c>
      <c r="F252" s="127">
        <f>scope_setting_budget_competitiv!K252</f>
        <v>1949.9298216666664</v>
      </c>
      <c r="G252" s="129">
        <f>scope_setting_budget_Full!K252</f>
        <v>2262.4353772222216</v>
      </c>
      <c r="H252" s="47"/>
      <c r="I252" s="95">
        <f>PBS!H252</f>
        <v>2642</v>
      </c>
    </row>
    <row r="253" spans="1:9" ht="37.799999999999997" customHeight="1" x14ac:dyDescent="0.3">
      <c r="A253" s="99" t="s">
        <v>387</v>
      </c>
      <c r="B253" s="39"/>
      <c r="C253" s="43"/>
      <c r="D253" s="43"/>
      <c r="E253" s="125"/>
      <c r="F253" s="127"/>
      <c r="G253" s="129"/>
      <c r="H253" s="47"/>
      <c r="I253" s="95">
        <f>PBS!H253</f>
        <v>1000</v>
      </c>
    </row>
    <row r="254" spans="1:9" ht="37.799999999999997" customHeight="1" x14ac:dyDescent="0.3">
      <c r="A254" s="99" t="str">
        <f>C254</f>
        <v>total cost in k€:</v>
      </c>
      <c r="B254" s="39"/>
      <c r="C254" s="142" t="s">
        <v>3</v>
      </c>
      <c r="D254" s="143"/>
      <c r="E254" s="134">
        <f>SUM(E2,E69,E85,E103,E133,E146,E164,E180,E211,E233,E251)/0.9</f>
        <v>15010.362527777777</v>
      </c>
      <c r="F254" s="144">
        <f>SUM(F2,F69,F85,F103,F133,F146,F164,F180,F211,F233,F251)/0.9</f>
        <v>19499.298216666662</v>
      </c>
      <c r="G254" s="145">
        <f>SUM(G2,G69,G85,G103,G133,G146,G164,G180,G211,G233,G251)/0.9</f>
        <v>22624.353772222217</v>
      </c>
      <c r="H254" s="47"/>
      <c r="I254" s="95">
        <f>PBS!H254</f>
        <v>19932</v>
      </c>
    </row>
    <row r="255" spans="1:9" ht="21" customHeight="1" x14ac:dyDescent="0.3">
      <c r="D255" s="20"/>
      <c r="E255" s="21"/>
    </row>
    <row r="256" spans="1:9" ht="21" customHeight="1" x14ac:dyDescent="0.3">
      <c r="A256" s="54"/>
      <c r="B256" s="54"/>
      <c r="C256" s="54"/>
      <c r="D256" s="54"/>
    </row>
    <row r="257" spans="1:9" ht="21" customHeight="1" x14ac:dyDescent="0.3">
      <c r="A257" s="54"/>
      <c r="B257" s="54"/>
      <c r="C257" s="54"/>
      <c r="D257" s="54"/>
    </row>
    <row r="258" spans="1:9" s="22" customFormat="1" ht="21" customHeight="1" x14ac:dyDescent="0.3">
      <c r="A258" s="54"/>
      <c r="B258" s="54"/>
      <c r="C258" s="54"/>
      <c r="D258" s="54"/>
      <c r="E258" s="25"/>
      <c r="G258" s="23"/>
      <c r="H258" s="24"/>
      <c r="I258" s="6"/>
    </row>
    <row r="259" spans="1:9" ht="21" customHeight="1" x14ac:dyDescent="0.3">
      <c r="A259" s="54"/>
      <c r="B259" s="54"/>
      <c r="C259" s="54"/>
      <c r="D259" s="54"/>
    </row>
    <row r="260" spans="1:9" ht="21" customHeight="1" x14ac:dyDescent="0.3">
      <c r="A260" s="54"/>
      <c r="B260" s="54"/>
      <c r="C260" s="54"/>
      <c r="D260" s="54"/>
    </row>
  </sheetData>
  <sheetProtection password="DBAD" sheet="1" objects="1" scenarios="1" formatCells="0" formatColumns="0" formatRows="0" insertColumns="0" insertRows="0" insertHyperlinks="0" selectLockedCells="1" selectUnlockedCells="1"/>
  <pageMargins left="0.25" right="0.25" top="0.75" bottom="0.75" header="0.3" footer="0.3"/>
  <pageSetup paperSize="8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5" workbookViewId="0">
      <selection activeCell="C9" sqref="C9"/>
    </sheetView>
  </sheetViews>
  <sheetFormatPr defaultColWidth="8.77734375" defaultRowHeight="14.4" x14ac:dyDescent="0.3"/>
  <cols>
    <col min="1" max="1" width="26.109375" bestFit="1" customWidth="1"/>
    <col min="2" max="2" width="24.77734375" bestFit="1" customWidth="1"/>
    <col min="3" max="3" width="8.44140625" bestFit="1" customWidth="1"/>
  </cols>
  <sheetData>
    <row r="1" spans="1:4" x14ac:dyDescent="0.3">
      <c r="A1" s="28" t="s">
        <v>140</v>
      </c>
      <c r="B1" s="28" t="s">
        <v>344</v>
      </c>
      <c r="C1" s="55" t="s">
        <v>345</v>
      </c>
    </row>
    <row r="2" spans="1:4" x14ac:dyDescent="0.3">
      <c r="A2" s="56"/>
      <c r="B2" s="56"/>
      <c r="C2" s="56"/>
    </row>
    <row r="3" spans="1:4" x14ac:dyDescent="0.3">
      <c r="A3" s="299" t="s">
        <v>346</v>
      </c>
      <c r="B3" s="56" t="s">
        <v>347</v>
      </c>
      <c r="C3" s="56">
        <v>600</v>
      </c>
      <c r="D3" t="s">
        <v>386</v>
      </c>
    </row>
    <row r="4" spans="1:4" x14ac:dyDescent="0.3">
      <c r="A4" s="299"/>
      <c r="B4" s="56" t="s">
        <v>348</v>
      </c>
      <c r="C4" s="56">
        <v>100</v>
      </c>
      <c r="D4" t="s">
        <v>386</v>
      </c>
    </row>
    <row r="5" spans="1:4" x14ac:dyDescent="0.3">
      <c r="A5" s="299"/>
      <c r="B5" s="56" t="s">
        <v>349</v>
      </c>
      <c r="C5" s="56">
        <v>150</v>
      </c>
      <c r="D5" t="s">
        <v>386</v>
      </c>
    </row>
    <row r="6" spans="1:4" x14ac:dyDescent="0.3">
      <c r="A6" s="300" t="s">
        <v>350</v>
      </c>
      <c r="B6" s="57" t="s">
        <v>351</v>
      </c>
      <c r="C6" s="57">
        <v>2000</v>
      </c>
      <c r="D6" t="s">
        <v>386</v>
      </c>
    </row>
    <row r="7" spans="1:4" x14ac:dyDescent="0.3">
      <c r="A7" s="300"/>
      <c r="B7" s="57" t="s">
        <v>352</v>
      </c>
      <c r="C7" s="57">
        <v>200</v>
      </c>
      <c r="D7" t="s">
        <v>386</v>
      </c>
    </row>
    <row r="8" spans="1:4" x14ac:dyDescent="0.3">
      <c r="A8" s="300"/>
      <c r="B8" s="57" t="s">
        <v>353</v>
      </c>
      <c r="C8" s="57">
        <v>200</v>
      </c>
      <c r="D8" t="s">
        <v>386</v>
      </c>
    </row>
    <row r="9" spans="1:4" x14ac:dyDescent="0.3">
      <c r="A9" s="300"/>
      <c r="B9" s="57" t="s">
        <v>354</v>
      </c>
      <c r="C9" s="57">
        <v>75</v>
      </c>
      <c r="D9" t="s">
        <v>386</v>
      </c>
    </row>
    <row r="10" spans="1:4" x14ac:dyDescent="0.3">
      <c r="A10" s="300"/>
      <c r="B10" s="57" t="s">
        <v>355</v>
      </c>
      <c r="C10" s="57">
        <v>1800</v>
      </c>
      <c r="D10" t="s">
        <v>386</v>
      </c>
    </row>
    <row r="11" spans="1:4" x14ac:dyDescent="0.3">
      <c r="A11" s="299" t="s">
        <v>356</v>
      </c>
      <c r="B11" s="56" t="s">
        <v>357</v>
      </c>
      <c r="C11" s="56">
        <v>200</v>
      </c>
      <c r="D11" t="s">
        <v>386</v>
      </c>
    </row>
    <row r="12" spans="1:4" x14ac:dyDescent="0.3">
      <c r="A12" s="299"/>
      <c r="B12" s="56" t="s">
        <v>358</v>
      </c>
      <c r="C12" s="56">
        <v>200</v>
      </c>
      <c r="D12" t="s">
        <v>386</v>
      </c>
    </row>
    <row r="13" spans="1:4" x14ac:dyDescent="0.3">
      <c r="A13" s="299"/>
      <c r="B13" s="56" t="s">
        <v>359</v>
      </c>
      <c r="C13" s="56">
        <v>400</v>
      </c>
      <c r="D13" t="s">
        <v>386</v>
      </c>
    </row>
    <row r="14" spans="1:4" x14ac:dyDescent="0.3">
      <c r="A14" s="299"/>
      <c r="B14" s="56" t="s">
        <v>360</v>
      </c>
      <c r="C14" s="56">
        <v>400</v>
      </c>
      <c r="D14" t="s">
        <v>386</v>
      </c>
    </row>
    <row r="15" spans="1:4" x14ac:dyDescent="0.3">
      <c r="A15" s="299"/>
      <c r="B15" s="56" t="s">
        <v>361</v>
      </c>
      <c r="C15" s="56">
        <v>150</v>
      </c>
      <c r="D15" t="s">
        <v>386</v>
      </c>
    </row>
    <row r="16" spans="1:4" x14ac:dyDescent="0.3">
      <c r="A16" s="300" t="s">
        <v>362</v>
      </c>
      <c r="B16" s="57" t="s">
        <v>363</v>
      </c>
      <c r="C16" s="57">
        <v>30</v>
      </c>
      <c r="D16" t="s">
        <v>386</v>
      </c>
    </row>
    <row r="17" spans="1:4" x14ac:dyDescent="0.3">
      <c r="A17" s="300"/>
      <c r="B17" s="57" t="s">
        <v>364</v>
      </c>
      <c r="C17" s="57">
        <v>55</v>
      </c>
      <c r="D17" t="s">
        <v>386</v>
      </c>
    </row>
    <row r="18" spans="1:4" x14ac:dyDescent="0.3">
      <c r="A18" s="299" t="s">
        <v>365</v>
      </c>
      <c r="B18" s="56" t="s">
        <v>366</v>
      </c>
      <c r="C18" s="56">
        <v>50</v>
      </c>
      <c r="D18" t="s">
        <v>386</v>
      </c>
    </row>
    <row r="19" spans="1:4" x14ac:dyDescent="0.3">
      <c r="A19" s="299"/>
      <c r="B19" s="56" t="s">
        <v>367</v>
      </c>
      <c r="C19" s="56">
        <v>80</v>
      </c>
      <c r="D19" t="s">
        <v>386</v>
      </c>
    </row>
    <row r="20" spans="1:4" x14ac:dyDescent="0.3">
      <c r="A20" s="299"/>
      <c r="B20" s="56" t="s">
        <v>368</v>
      </c>
      <c r="C20" s="56">
        <v>50</v>
      </c>
      <c r="D20" t="s">
        <v>386</v>
      </c>
    </row>
    <row r="21" spans="1:4" x14ac:dyDescent="0.3">
      <c r="A21" s="299"/>
      <c r="B21" s="56" t="s">
        <v>369</v>
      </c>
      <c r="C21" s="56">
        <v>200</v>
      </c>
      <c r="D21" t="s">
        <v>386</v>
      </c>
    </row>
    <row r="22" spans="1:4" ht="16.2" x14ac:dyDescent="0.3">
      <c r="A22" s="299"/>
      <c r="B22" s="56" t="s">
        <v>370</v>
      </c>
      <c r="C22" s="56">
        <v>150</v>
      </c>
      <c r="D22" t="s">
        <v>386</v>
      </c>
    </row>
    <row r="23" spans="1:4" ht="16.2" x14ac:dyDescent="0.3">
      <c r="A23" s="299"/>
      <c r="B23" s="56" t="s">
        <v>371</v>
      </c>
      <c r="C23" s="56">
        <v>40</v>
      </c>
      <c r="D23" t="s">
        <v>386</v>
      </c>
    </row>
    <row r="24" spans="1:4" x14ac:dyDescent="0.3">
      <c r="A24" s="299"/>
      <c r="B24" s="56" t="s">
        <v>372</v>
      </c>
      <c r="C24" s="56">
        <v>50</v>
      </c>
      <c r="D24" t="s">
        <v>386</v>
      </c>
    </row>
    <row r="25" spans="1:4" x14ac:dyDescent="0.3">
      <c r="A25" s="299"/>
      <c r="B25" s="56" t="s">
        <v>353</v>
      </c>
      <c r="C25" s="56">
        <v>50</v>
      </c>
      <c r="D25" t="s">
        <v>386</v>
      </c>
    </row>
    <row r="26" spans="1:4" ht="28.8" x14ac:dyDescent="0.3">
      <c r="A26" s="58" t="s">
        <v>373</v>
      </c>
      <c r="B26" s="59" t="s">
        <v>374</v>
      </c>
      <c r="C26" s="58">
        <v>200</v>
      </c>
      <c r="D26" t="s">
        <v>386</v>
      </c>
    </row>
    <row r="27" spans="1:4" x14ac:dyDescent="0.3">
      <c r="A27" s="56" t="s">
        <v>375</v>
      </c>
      <c r="B27" s="60"/>
      <c r="C27" s="56">
        <v>30</v>
      </c>
      <c r="D27" t="s">
        <v>386</v>
      </c>
    </row>
    <row r="28" spans="1:4" x14ac:dyDescent="0.3">
      <c r="A28" s="57" t="s">
        <v>376</v>
      </c>
      <c r="B28" s="57"/>
      <c r="C28" s="57">
        <v>150</v>
      </c>
      <c r="D28" t="s">
        <v>386</v>
      </c>
    </row>
    <row r="29" spans="1:4" ht="45" x14ac:dyDescent="0.3">
      <c r="A29" s="299" t="s">
        <v>377</v>
      </c>
      <c r="B29" s="60" t="s">
        <v>378</v>
      </c>
      <c r="C29" s="61">
        <v>3100</v>
      </c>
      <c r="D29" t="s">
        <v>386</v>
      </c>
    </row>
    <row r="30" spans="1:4" x14ac:dyDescent="0.3">
      <c r="A30" s="299"/>
      <c r="B30" s="56" t="s">
        <v>379</v>
      </c>
      <c r="C30" s="56">
        <v>800</v>
      </c>
      <c r="D30" t="s">
        <v>386</v>
      </c>
    </row>
    <row r="31" spans="1:4" x14ac:dyDescent="0.3">
      <c r="A31" s="299"/>
      <c r="B31" s="56" t="s">
        <v>380</v>
      </c>
      <c r="C31" s="56">
        <v>200</v>
      </c>
      <c r="D31" t="s">
        <v>386</v>
      </c>
    </row>
    <row r="32" spans="1:4" x14ac:dyDescent="0.3">
      <c r="A32" s="299"/>
      <c r="B32" s="56" t="s">
        <v>355</v>
      </c>
      <c r="C32" s="56">
        <v>500</v>
      </c>
      <c r="D32" t="s">
        <v>386</v>
      </c>
    </row>
    <row r="33" spans="1:4" x14ac:dyDescent="0.3">
      <c r="A33" s="57" t="s">
        <v>381</v>
      </c>
      <c r="B33" s="57"/>
      <c r="C33" s="57">
        <v>1000</v>
      </c>
      <c r="D33" t="s">
        <v>386</v>
      </c>
    </row>
    <row r="34" spans="1:4" x14ac:dyDescent="0.3">
      <c r="A34" s="28" t="s">
        <v>382</v>
      </c>
      <c r="B34" s="28"/>
      <c r="C34" s="28">
        <f>SUM(C3:C33)</f>
        <v>13210</v>
      </c>
    </row>
    <row r="35" spans="1:4" x14ac:dyDescent="0.3">
      <c r="A35" s="62" t="s">
        <v>383</v>
      </c>
      <c r="B35" s="56"/>
      <c r="C35" s="56">
        <f>C34*0.2</f>
        <v>2642</v>
      </c>
      <c r="D35" t="s">
        <v>386</v>
      </c>
    </row>
    <row r="36" spans="1:4" x14ac:dyDescent="0.3">
      <c r="A36" s="56" t="s">
        <v>384</v>
      </c>
      <c r="B36" s="56"/>
      <c r="C36" s="56">
        <v>4080</v>
      </c>
      <c r="D36" t="s">
        <v>386</v>
      </c>
    </row>
    <row r="37" spans="1:4" x14ac:dyDescent="0.3">
      <c r="A37" s="56"/>
      <c r="B37" s="56"/>
      <c r="C37" s="56"/>
    </row>
    <row r="38" spans="1:4" x14ac:dyDescent="0.3">
      <c r="A38" s="28" t="s">
        <v>385</v>
      </c>
      <c r="B38" s="28"/>
      <c r="C38" s="28">
        <f>C36+C34+C35</f>
        <v>19932</v>
      </c>
    </row>
  </sheetData>
  <mergeCells count="6">
    <mergeCell ref="A29:A32"/>
    <mergeCell ref="A3:A5"/>
    <mergeCell ref="A6:A10"/>
    <mergeCell ref="A11:A15"/>
    <mergeCell ref="A16:A17"/>
    <mergeCell ref="A18:A2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7"/>
  <sheetViews>
    <sheetView zoomScale="55" zoomScaleNormal="55" zoomScalePageLayoutView="55" workbookViewId="0">
      <selection activeCell="D124" sqref="D124"/>
    </sheetView>
  </sheetViews>
  <sheetFormatPr defaultColWidth="8.77734375" defaultRowHeight="14.4" x14ac:dyDescent="0.3"/>
  <cols>
    <col min="1" max="1" width="17.77734375" style="152" customWidth="1"/>
    <col min="2" max="2" width="12" style="152" customWidth="1"/>
    <col min="3" max="3" width="17.77734375" style="152" customWidth="1"/>
    <col min="4" max="4" width="66.44140625" style="152" bestFit="1" customWidth="1"/>
    <col min="5" max="5" width="2.77734375" style="152" customWidth="1"/>
    <col min="6" max="11" width="21.109375" style="152" customWidth="1"/>
    <col min="12" max="16384" width="8.77734375" style="152"/>
  </cols>
  <sheetData>
    <row r="1" spans="1:12" s="148" customFormat="1" ht="46.8" x14ac:dyDescent="0.3">
      <c r="A1" s="146" t="s">
        <v>82</v>
      </c>
      <c r="B1" s="2"/>
      <c r="C1" s="2"/>
      <c r="D1" s="2"/>
      <c r="E1" s="15"/>
      <c r="F1" s="147" t="s">
        <v>151</v>
      </c>
      <c r="G1" s="147" t="s">
        <v>152</v>
      </c>
      <c r="H1" s="147" t="s">
        <v>153</v>
      </c>
      <c r="I1" s="147" t="s">
        <v>154</v>
      </c>
      <c r="J1" s="147" t="s">
        <v>155</v>
      </c>
      <c r="K1" s="147" t="s">
        <v>156</v>
      </c>
    </row>
    <row r="2" spans="1:12" ht="15.6" x14ac:dyDescent="0.3">
      <c r="A2" s="103" t="str">
        <f>PBS!A2</f>
        <v>13.6.15.1 Beam transport 
and conditioning system</v>
      </c>
      <c r="B2" s="102"/>
      <c r="C2" s="102"/>
      <c r="D2" s="103"/>
      <c r="E2" s="15"/>
      <c r="F2" s="149"/>
      <c r="G2" s="149">
        <f>SUM(G3,G11,G22,G32,G41,G48,G54,G59,G64)</f>
        <v>0</v>
      </c>
      <c r="H2" s="149">
        <f>SUM(H3,H11,H22,H32,H41,H48,H54,H59,H64)</f>
        <v>6179.3030749999989</v>
      </c>
      <c r="I2" s="149">
        <f t="shared" ref="I2:J2" si="0">SUM(I3,I11,I22,I32,I41,I48,I54,I59,I64)</f>
        <v>81</v>
      </c>
      <c r="J2" s="149">
        <f t="shared" si="0"/>
        <v>0</v>
      </c>
      <c r="K2" s="150">
        <f>PBS!E2</f>
        <v>6260.3030749999989</v>
      </c>
      <c r="L2" s="151"/>
    </row>
    <row r="3" spans="1:12" ht="15.6" x14ac:dyDescent="0.3">
      <c r="A3" s="15"/>
      <c r="B3" s="107" t="str">
        <f>PBS!B3</f>
        <v>13.6.15.1.1 Beam extraction system</v>
      </c>
      <c r="C3" s="107"/>
      <c r="D3" s="107"/>
      <c r="E3" s="15"/>
      <c r="F3" s="153"/>
      <c r="G3" s="153">
        <f>K3</f>
        <v>0</v>
      </c>
      <c r="H3" s="153"/>
      <c r="I3" s="153"/>
      <c r="J3" s="153"/>
      <c r="K3" s="150">
        <f>PBS!E3</f>
        <v>0</v>
      </c>
      <c r="L3" s="151"/>
    </row>
    <row r="4" spans="1:12" ht="15.6" hidden="1" x14ac:dyDescent="0.3">
      <c r="A4" s="15"/>
      <c r="B4" s="15"/>
      <c r="C4" s="2" t="str">
        <f>PBS!C4</f>
        <v>13.6.15.1.1.1 Monolith insert</v>
      </c>
      <c r="D4" s="2"/>
      <c r="E4" s="15"/>
      <c r="F4" s="154"/>
      <c r="G4" s="154"/>
      <c r="H4" s="154"/>
      <c r="I4" s="154"/>
      <c r="J4" s="154"/>
      <c r="K4" s="150">
        <f>PBS!E4</f>
        <v>0</v>
      </c>
      <c r="L4" s="151"/>
    </row>
    <row r="5" spans="1:12" ht="15.6" hidden="1" x14ac:dyDescent="0.3">
      <c r="A5" s="15"/>
      <c r="B5" s="15"/>
      <c r="C5" s="2" t="str">
        <f>PBS!C5</f>
        <v>13.6.15.1.1.2 Monolith window</v>
      </c>
      <c r="D5" s="2"/>
      <c r="E5" s="15"/>
      <c r="F5" s="154"/>
      <c r="G5" s="154"/>
      <c r="H5" s="154"/>
      <c r="I5" s="154"/>
      <c r="J5" s="154"/>
      <c r="K5" s="150">
        <f>PBS!E5</f>
        <v>0</v>
      </c>
      <c r="L5" s="151"/>
    </row>
    <row r="6" spans="1:12" ht="15.6" hidden="1" x14ac:dyDescent="0.3">
      <c r="A6" s="15"/>
      <c r="B6" s="15"/>
      <c r="C6" s="2" t="str">
        <f>PBS!C6</f>
        <v>13.6.15.1.1.3 Neutron Guide</v>
      </c>
      <c r="D6" s="2"/>
      <c r="E6" s="15"/>
      <c r="F6" s="154"/>
      <c r="G6" s="154"/>
      <c r="H6" s="154"/>
      <c r="I6" s="154"/>
      <c r="J6" s="154"/>
      <c r="K6" s="150">
        <f>PBS!E6</f>
        <v>0</v>
      </c>
      <c r="L6" s="151"/>
    </row>
    <row r="7" spans="1:12" ht="15.6" hidden="1" x14ac:dyDescent="0.3">
      <c r="A7" s="15"/>
      <c r="B7" s="15"/>
      <c r="C7" s="15"/>
      <c r="D7" s="26" t="str">
        <f>PBS!D7</f>
        <v>13.6.15.1.1.1.1 Optical elements</v>
      </c>
      <c r="E7" s="15"/>
      <c r="F7" s="154"/>
      <c r="G7" s="154"/>
      <c r="H7" s="154"/>
      <c r="I7" s="154"/>
      <c r="J7" s="154"/>
      <c r="K7" s="150">
        <f>PBS!E7</f>
        <v>0</v>
      </c>
      <c r="L7" s="151"/>
    </row>
    <row r="8" spans="1:12" ht="15.6" hidden="1" x14ac:dyDescent="0.3">
      <c r="A8" s="15"/>
      <c r="B8" s="15"/>
      <c r="C8" s="15"/>
      <c r="D8" s="26" t="str">
        <f>PBS!D8</f>
        <v>13.6.15.1.1.1.2 Alignment Mechanism for Optical Elements</v>
      </c>
      <c r="E8" s="15"/>
      <c r="F8" s="154"/>
      <c r="G8" s="154"/>
      <c r="H8" s="154"/>
      <c r="I8" s="154"/>
      <c r="J8" s="154"/>
      <c r="K8" s="150">
        <f>PBS!E8</f>
        <v>0</v>
      </c>
      <c r="L8" s="151"/>
    </row>
    <row r="9" spans="1:12" ht="15.6" hidden="1" x14ac:dyDescent="0.3">
      <c r="A9" s="15"/>
      <c r="B9" s="15"/>
      <c r="C9" s="15"/>
      <c r="D9" s="26" t="str">
        <f>PBS!D9</f>
        <v>13.6.15.1.1.1.3 Vacuum tubes</v>
      </c>
      <c r="E9" s="15"/>
      <c r="F9" s="154"/>
      <c r="G9" s="154"/>
      <c r="H9" s="154"/>
      <c r="I9" s="154"/>
      <c r="J9" s="154"/>
      <c r="K9" s="150">
        <f>PBS!E9</f>
        <v>0</v>
      </c>
      <c r="L9" s="151"/>
    </row>
    <row r="10" spans="1:12" ht="15.6" hidden="1" x14ac:dyDescent="0.3">
      <c r="A10" s="15"/>
      <c r="B10" s="15"/>
      <c r="C10" s="15"/>
      <c r="D10" s="26" t="str">
        <f>PBS!D10</f>
        <v>13.6.15.1.1.1.4 Cooling tubes</v>
      </c>
      <c r="E10" s="15"/>
      <c r="F10" s="154"/>
      <c r="G10" s="154"/>
      <c r="H10" s="154"/>
      <c r="I10" s="154"/>
      <c r="J10" s="154"/>
      <c r="K10" s="150">
        <f>PBS!E10</f>
        <v>0</v>
      </c>
      <c r="L10" s="151"/>
    </row>
    <row r="11" spans="1:12" ht="15.6" x14ac:dyDescent="0.3">
      <c r="A11" s="15"/>
      <c r="B11" s="107" t="str">
        <f>PBS!B11</f>
        <v>13.6.15.1.2 Beam delivery system</v>
      </c>
      <c r="C11" s="107"/>
      <c r="D11" s="107"/>
      <c r="E11" s="15"/>
      <c r="F11" s="153"/>
      <c r="G11" s="153"/>
      <c r="H11" s="153">
        <f>K11</f>
        <v>3022.2</v>
      </c>
      <c r="I11" s="153"/>
      <c r="J11" s="153"/>
      <c r="K11" s="150">
        <f>PBS!E11</f>
        <v>3022.2</v>
      </c>
      <c r="L11" s="151"/>
    </row>
    <row r="12" spans="1:12" ht="15.6" hidden="1" x14ac:dyDescent="0.3">
      <c r="A12" s="15"/>
      <c r="B12" s="15"/>
      <c r="C12" s="2" t="str">
        <f>PBS!C12</f>
        <v>13.6.15.1.2.1 Cold neutrons Extraction Bender</v>
      </c>
      <c r="D12" s="2"/>
      <c r="E12" s="15"/>
      <c r="F12" s="154"/>
      <c r="G12" s="154"/>
      <c r="H12" s="154"/>
      <c r="I12" s="154"/>
      <c r="J12" s="154"/>
      <c r="K12" s="150">
        <f>PBS!E12</f>
        <v>0</v>
      </c>
      <c r="L12" s="151"/>
    </row>
    <row r="13" spans="1:12" ht="15.6" hidden="1" x14ac:dyDescent="0.3">
      <c r="A13" s="15"/>
      <c r="B13" s="15"/>
      <c r="C13" s="15"/>
      <c r="D13" s="26" t="str">
        <f>PBS!D13</f>
        <v>13.6.15.1.2.1.1 Optical elements</v>
      </c>
      <c r="E13" s="15"/>
      <c r="F13" s="154"/>
      <c r="G13" s="154"/>
      <c r="H13" s="154"/>
      <c r="I13" s="154"/>
      <c r="J13" s="154"/>
      <c r="K13" s="150">
        <f>PBS!E13</f>
        <v>0</v>
      </c>
      <c r="L13" s="151"/>
    </row>
    <row r="14" spans="1:12" ht="15.6" hidden="1" x14ac:dyDescent="0.3">
      <c r="A14" s="15"/>
      <c r="B14" s="15"/>
      <c r="C14" s="15"/>
      <c r="D14" s="26" t="str">
        <f>PBS!D14</f>
        <v>13.6.15.1.2.1.2 Mechanical support</v>
      </c>
      <c r="E14" s="15"/>
      <c r="F14" s="154"/>
      <c r="G14" s="154"/>
      <c r="H14" s="154"/>
      <c r="I14" s="154"/>
      <c r="J14" s="154"/>
      <c r="K14" s="150">
        <f>PBS!E14</f>
        <v>0</v>
      </c>
      <c r="L14" s="151"/>
    </row>
    <row r="15" spans="1:12" ht="15.6" hidden="1" x14ac:dyDescent="0.3">
      <c r="A15" s="15"/>
      <c r="B15" s="15"/>
      <c r="C15" s="15"/>
      <c r="D15" s="26" t="str">
        <f>PBS!D15</f>
        <v>13.6.15.1.2.1.3 Moving mechanism</v>
      </c>
      <c r="E15" s="15"/>
      <c r="F15" s="154"/>
      <c r="G15" s="154"/>
      <c r="H15" s="154"/>
      <c r="I15" s="154"/>
      <c r="J15" s="154"/>
      <c r="K15" s="150">
        <f>PBS!E15</f>
        <v>0</v>
      </c>
      <c r="L15" s="151"/>
    </row>
    <row r="16" spans="1:12" ht="15.6" hidden="1" x14ac:dyDescent="0.3">
      <c r="A16" s="15"/>
      <c r="B16" s="15"/>
      <c r="C16" s="15"/>
      <c r="D16" s="26" t="str">
        <f>PBS!D16</f>
        <v>13.6.15.1.2.1.4 Alignment Mechanism</v>
      </c>
      <c r="E16" s="15"/>
      <c r="F16" s="154"/>
      <c r="G16" s="154"/>
      <c r="H16" s="154"/>
      <c r="I16" s="154"/>
      <c r="J16" s="154"/>
      <c r="K16" s="150">
        <f>PBS!E16</f>
        <v>0</v>
      </c>
      <c r="L16" s="151"/>
    </row>
    <row r="17" spans="1:12" ht="15.6" hidden="1" x14ac:dyDescent="0.3">
      <c r="A17" s="15"/>
      <c r="B17" s="15"/>
      <c r="C17" s="2" t="str">
        <f>PBS!C17</f>
        <v>13.6.15.1.2.2 Neutron guide system</v>
      </c>
      <c r="D17" s="2"/>
      <c r="E17" s="15"/>
      <c r="F17" s="154"/>
      <c r="G17" s="154"/>
      <c r="H17" s="154"/>
      <c r="I17" s="154"/>
      <c r="J17" s="154"/>
      <c r="K17" s="150">
        <f>PBS!E17</f>
        <v>0</v>
      </c>
      <c r="L17" s="151"/>
    </row>
    <row r="18" spans="1:12" ht="15.6" hidden="1" x14ac:dyDescent="0.3">
      <c r="A18" s="15"/>
      <c r="B18" s="15"/>
      <c r="C18" s="15"/>
      <c r="D18" s="26" t="str">
        <f>PBS!D18</f>
        <v>13.6.15.1.2.2.1 Optical elements</v>
      </c>
      <c r="E18" s="15"/>
      <c r="F18" s="154"/>
      <c r="G18" s="154"/>
      <c r="H18" s="154"/>
      <c r="I18" s="154"/>
      <c r="J18" s="154"/>
      <c r="K18" s="150">
        <f>PBS!E18</f>
        <v>2323</v>
      </c>
      <c r="L18" s="151"/>
    </row>
    <row r="19" spans="1:12" ht="15.6" hidden="1" x14ac:dyDescent="0.3">
      <c r="A19" s="15"/>
      <c r="B19" s="15"/>
      <c r="C19" s="15"/>
      <c r="D19" s="26" t="str">
        <f>PBS!D19</f>
        <v>13.6.15.1.2.2.2 Guide vacuum tubes</v>
      </c>
      <c r="E19" s="15"/>
      <c r="F19" s="154"/>
      <c r="G19" s="154"/>
      <c r="H19" s="154"/>
      <c r="I19" s="154"/>
      <c r="J19" s="154"/>
      <c r="K19" s="150">
        <f>PBS!E19</f>
        <v>0</v>
      </c>
      <c r="L19" s="151"/>
    </row>
    <row r="20" spans="1:12" ht="15.6" hidden="1" x14ac:dyDescent="0.3">
      <c r="A20" s="15"/>
      <c r="B20" s="15"/>
      <c r="C20" s="15"/>
      <c r="D20" s="26" t="str">
        <f>PBS!D20</f>
        <v>13.6.15.1.2.2.3 Guide support structure</v>
      </c>
      <c r="E20" s="15"/>
      <c r="F20" s="154"/>
      <c r="G20" s="154"/>
      <c r="H20" s="154"/>
      <c r="I20" s="154"/>
      <c r="J20" s="154"/>
      <c r="K20" s="150">
        <f>PBS!E20</f>
        <v>699.2</v>
      </c>
      <c r="L20" s="151"/>
    </row>
    <row r="21" spans="1:12" ht="15.6" hidden="1" x14ac:dyDescent="0.3">
      <c r="A21" s="15"/>
      <c r="B21" s="15"/>
      <c r="C21" s="15"/>
      <c r="D21" s="26" t="str">
        <f>PBS!D21</f>
        <v>13.6.15.1.2.2.4 Alignment system</v>
      </c>
      <c r="E21" s="15"/>
      <c r="F21" s="154"/>
      <c r="G21" s="154"/>
      <c r="H21" s="154"/>
      <c r="I21" s="154"/>
      <c r="J21" s="154"/>
      <c r="K21" s="150">
        <f>PBS!E21</f>
        <v>0</v>
      </c>
      <c r="L21" s="151"/>
    </row>
    <row r="22" spans="1:12" ht="15.6" x14ac:dyDescent="0.3">
      <c r="A22" s="15"/>
      <c r="B22" s="107" t="str">
        <f>PBS!B22</f>
        <v>13.6.15.1.3 Chopper system</v>
      </c>
      <c r="C22" s="107"/>
      <c r="D22" s="107"/>
      <c r="E22" s="15"/>
      <c r="F22" s="153"/>
      <c r="G22" s="153"/>
      <c r="H22" s="153">
        <f>K22</f>
        <v>1160.45</v>
      </c>
      <c r="I22" s="153"/>
      <c r="J22" s="153"/>
      <c r="K22" s="150">
        <f>PBS!E22</f>
        <v>1160.45</v>
      </c>
      <c r="L22" s="151"/>
    </row>
    <row r="23" spans="1:12" ht="15.6" hidden="1" x14ac:dyDescent="0.3">
      <c r="A23" s="15"/>
      <c r="B23" s="15"/>
      <c r="C23" s="2" t="str">
        <f>PBS!C23</f>
        <v>13.6.15.1.3.1 Band chopper 1 Assembly</v>
      </c>
      <c r="D23" s="2"/>
      <c r="E23" s="15"/>
      <c r="F23" s="154"/>
      <c r="G23" s="154"/>
      <c r="H23" s="154"/>
      <c r="I23" s="154"/>
      <c r="J23" s="154"/>
      <c r="K23" s="150">
        <f>PBS!E23</f>
        <v>131</v>
      </c>
      <c r="L23" s="151"/>
    </row>
    <row r="24" spans="1:12" ht="15.6" hidden="1" x14ac:dyDescent="0.3">
      <c r="A24" s="15"/>
      <c r="B24" s="15"/>
      <c r="C24" s="2" t="str">
        <f>PBS!C24</f>
        <v>13.6.15.1.3.2 Band chopper 2 Assembly</v>
      </c>
      <c r="D24" s="2"/>
      <c r="E24" s="15"/>
      <c r="F24" s="154"/>
      <c r="G24" s="154"/>
      <c r="H24" s="154"/>
      <c r="I24" s="154"/>
      <c r="J24" s="154"/>
      <c r="K24" s="150">
        <f>PBS!E24</f>
        <v>131</v>
      </c>
      <c r="L24" s="151"/>
    </row>
    <row r="25" spans="1:12" ht="15.6" hidden="1" x14ac:dyDescent="0.3">
      <c r="A25" s="15"/>
      <c r="B25" s="15"/>
      <c r="C25" s="2" t="str">
        <f>PBS!C25</f>
        <v>13.6.15.1.3.3 T0-chopper 1 Assembly</v>
      </c>
      <c r="D25" s="2"/>
      <c r="E25" s="15"/>
      <c r="F25" s="154"/>
      <c r="G25" s="154"/>
      <c r="H25" s="154"/>
      <c r="I25" s="154"/>
      <c r="J25" s="154"/>
      <c r="K25" s="150">
        <f>PBS!E25</f>
        <v>0</v>
      </c>
      <c r="L25" s="151"/>
    </row>
    <row r="26" spans="1:12" ht="15.6" hidden="1" x14ac:dyDescent="0.3">
      <c r="A26" s="15"/>
      <c r="B26" s="15"/>
      <c r="C26" s="2" t="str">
        <f>PBS!C26</f>
        <v>13.6.15.1.3.4 T0-chopper 2 Assembly</v>
      </c>
      <c r="D26" s="2"/>
      <c r="E26" s="15"/>
      <c r="F26" s="154"/>
      <c r="G26" s="154"/>
      <c r="H26" s="154"/>
      <c r="I26" s="154"/>
      <c r="J26" s="154"/>
      <c r="K26" s="150">
        <f>PBS!E26</f>
        <v>0</v>
      </c>
      <c r="L26" s="151"/>
    </row>
    <row r="27" spans="1:12" ht="15.6" hidden="1" x14ac:dyDescent="0.3">
      <c r="A27" s="15"/>
      <c r="B27" s="15"/>
      <c r="C27" s="2" t="str">
        <f>PBS!C27</f>
        <v xml:space="preserve">13.6.15.1.3.6 Pulse Shaping chopper Assembly </v>
      </c>
      <c r="D27" s="2"/>
      <c r="E27" s="15"/>
      <c r="F27" s="154"/>
      <c r="G27" s="154"/>
      <c r="H27" s="154"/>
      <c r="I27" s="154"/>
      <c r="J27" s="154"/>
      <c r="K27" s="150">
        <f>PBS!E27</f>
        <v>313</v>
      </c>
      <c r="L27" s="151"/>
    </row>
    <row r="28" spans="1:12" ht="15.6" hidden="1" x14ac:dyDescent="0.3">
      <c r="A28" s="15"/>
      <c r="B28" s="15"/>
      <c r="C28" s="2" t="str">
        <f>PBS!C28</f>
        <v>13.6.15.1.3.7 Monochromating chopper Assembly</v>
      </c>
      <c r="D28" s="2"/>
      <c r="E28" s="15"/>
      <c r="F28" s="154"/>
      <c r="G28" s="154"/>
      <c r="H28" s="154"/>
      <c r="I28" s="154"/>
      <c r="J28" s="154"/>
      <c r="K28" s="150">
        <f>PBS!E28</f>
        <v>330</v>
      </c>
      <c r="L28" s="151"/>
    </row>
    <row r="29" spans="1:12" ht="15.6" hidden="1" x14ac:dyDescent="0.3">
      <c r="A29" s="15"/>
      <c r="B29" s="15"/>
      <c r="C29" s="2" t="str">
        <f>PBS!C29</f>
        <v>13.6.15.1.3.8 FAN chopper Assembly</v>
      </c>
      <c r="D29" s="2"/>
      <c r="E29" s="15"/>
      <c r="F29" s="154"/>
      <c r="G29" s="154"/>
      <c r="H29" s="154"/>
      <c r="I29" s="154"/>
      <c r="J29" s="154"/>
      <c r="K29" s="150">
        <f>PBS!E29</f>
        <v>0</v>
      </c>
      <c r="L29" s="151"/>
    </row>
    <row r="30" spans="1:12" ht="15.6" hidden="1" x14ac:dyDescent="0.3">
      <c r="A30" s="15"/>
      <c r="B30" s="15"/>
      <c r="C30" s="2" t="str">
        <f>PBS!C30</f>
        <v>13.6.15.1.3.9 Control System</v>
      </c>
      <c r="D30" s="2"/>
      <c r="E30" s="15"/>
      <c r="F30" s="154"/>
      <c r="G30" s="154"/>
      <c r="H30" s="154"/>
      <c r="I30" s="154"/>
      <c r="J30" s="154"/>
      <c r="K30" s="150">
        <f>PBS!E30</f>
        <v>167.8</v>
      </c>
      <c r="L30" s="151"/>
    </row>
    <row r="31" spans="1:12" ht="15.6" hidden="1" x14ac:dyDescent="0.3">
      <c r="A31" s="15"/>
      <c r="B31" s="15"/>
      <c r="C31" s="2" t="str">
        <f>PBS!C31</f>
        <v>13.6.15.1.3.10 Support System</v>
      </c>
      <c r="D31" s="2"/>
      <c r="E31" s="15"/>
      <c r="F31" s="154"/>
      <c r="G31" s="154"/>
      <c r="H31" s="154"/>
      <c r="I31" s="154"/>
      <c r="J31" s="154"/>
      <c r="K31" s="150">
        <f>PBS!E31</f>
        <v>87.649999999999991</v>
      </c>
      <c r="L31" s="151"/>
    </row>
    <row r="32" spans="1:12" ht="15.6" x14ac:dyDescent="0.3">
      <c r="A32" s="15"/>
      <c r="B32" s="107" t="str">
        <f>PBS!B32</f>
        <v>13.6.15.1.4 Beam geometry conditioning</v>
      </c>
      <c r="C32" s="107"/>
      <c r="D32" s="107"/>
      <c r="E32" s="15"/>
      <c r="F32" s="153"/>
      <c r="G32" s="153"/>
      <c r="H32" s="153">
        <f>K32</f>
        <v>25</v>
      </c>
      <c r="I32" s="153"/>
      <c r="J32" s="153"/>
      <c r="K32" s="150">
        <f>PBS!E32</f>
        <v>25</v>
      </c>
      <c r="L32" s="151"/>
    </row>
    <row r="33" spans="1:12" ht="15.6" hidden="1" x14ac:dyDescent="0.3">
      <c r="A33" s="15"/>
      <c r="B33" s="15"/>
      <c r="C33" s="2" t="str">
        <f>PBS!C33</f>
        <v>13.6.15.1.4.1 guide collimation system</v>
      </c>
      <c r="D33" s="2"/>
      <c r="E33" s="15"/>
      <c r="F33" s="154"/>
      <c r="G33" s="154"/>
      <c r="H33" s="154"/>
      <c r="I33" s="154"/>
      <c r="J33" s="154"/>
      <c r="K33" s="150">
        <f>PBS!E33</f>
        <v>0</v>
      </c>
      <c r="L33" s="151"/>
    </row>
    <row r="34" spans="1:12" ht="15.6" hidden="1" x14ac:dyDescent="0.3">
      <c r="A34" s="15"/>
      <c r="B34" s="15"/>
      <c r="C34" s="15"/>
      <c r="D34" s="26" t="str">
        <f>PBS!D34</f>
        <v>13.6.15.1.4.1.1 Collimator 1 (0.75 deg)</v>
      </c>
      <c r="E34" s="15"/>
      <c r="F34" s="154"/>
      <c r="G34" s="154"/>
      <c r="H34" s="154"/>
      <c r="I34" s="154"/>
      <c r="J34" s="154"/>
      <c r="K34" s="150">
        <f>PBS!E34</f>
        <v>0</v>
      </c>
      <c r="L34" s="151"/>
    </row>
    <row r="35" spans="1:12" ht="15.6" hidden="1" x14ac:dyDescent="0.3">
      <c r="A35" s="15"/>
      <c r="B35" s="15"/>
      <c r="C35" s="15"/>
      <c r="D35" s="26" t="str">
        <f>PBS!D35</f>
        <v>13.6.15.1.4.1.2 Collimator 2 (0.5 deg)</v>
      </c>
      <c r="E35" s="15"/>
      <c r="F35" s="154"/>
      <c r="G35" s="154"/>
      <c r="H35" s="154"/>
      <c r="I35" s="154"/>
      <c r="J35" s="154"/>
      <c r="K35" s="150">
        <f>PBS!E35</f>
        <v>0</v>
      </c>
      <c r="L35" s="151"/>
    </row>
    <row r="36" spans="1:12" ht="15.6" hidden="1" x14ac:dyDescent="0.3">
      <c r="A36" s="15"/>
      <c r="B36" s="15"/>
      <c r="C36" s="15"/>
      <c r="D36" s="26" t="str">
        <f>PBS!D36</f>
        <v xml:space="preserve">13.6.15.1.4.1.3 Slit system </v>
      </c>
      <c r="E36" s="15"/>
      <c r="F36" s="154"/>
      <c r="G36" s="154"/>
      <c r="H36" s="154"/>
      <c r="I36" s="154"/>
      <c r="J36" s="154"/>
      <c r="K36" s="150">
        <f>PBS!E36</f>
        <v>25</v>
      </c>
      <c r="L36" s="151"/>
    </row>
    <row r="37" spans="1:12" ht="15.6" hidden="1" x14ac:dyDescent="0.3">
      <c r="A37" s="15"/>
      <c r="B37" s="15"/>
      <c r="C37" s="15"/>
      <c r="D37" s="26" t="str">
        <f>PBS!D37</f>
        <v>13.6.15.1.4.1.4 motors or moving mechanism</v>
      </c>
      <c r="E37" s="15"/>
      <c r="F37" s="154"/>
      <c r="G37" s="154"/>
      <c r="H37" s="154"/>
      <c r="I37" s="154"/>
      <c r="J37" s="154"/>
      <c r="K37" s="150">
        <f>PBS!E37</f>
        <v>0</v>
      </c>
      <c r="L37" s="151"/>
    </row>
    <row r="38" spans="1:12" ht="15.6" hidden="1" x14ac:dyDescent="0.3">
      <c r="A38" s="15"/>
      <c r="B38" s="15"/>
      <c r="C38" s="15"/>
      <c r="D38" s="26" t="str">
        <f>PBS!D38</f>
        <v>13.6.15.1.4.1.5 housing</v>
      </c>
      <c r="E38" s="15"/>
      <c r="F38" s="154"/>
      <c r="G38" s="154"/>
      <c r="H38" s="154"/>
      <c r="I38" s="154"/>
      <c r="J38" s="154"/>
      <c r="K38" s="150">
        <f>PBS!E38</f>
        <v>0</v>
      </c>
      <c r="L38" s="151"/>
    </row>
    <row r="39" spans="1:12" ht="15.6" hidden="1" x14ac:dyDescent="0.3">
      <c r="A39" s="15"/>
      <c r="B39" s="15"/>
      <c r="C39" s="2" t="str">
        <f>PBS!C39</f>
        <v>13.6.15.1.4.8 beam geometry conditioning support and alignment</v>
      </c>
      <c r="D39" s="2"/>
      <c r="E39" s="15"/>
      <c r="F39" s="154"/>
      <c r="G39" s="154"/>
      <c r="H39" s="154"/>
      <c r="I39" s="154"/>
      <c r="J39" s="154"/>
      <c r="K39" s="150">
        <f>PBS!E39</f>
        <v>0</v>
      </c>
      <c r="L39" s="151"/>
    </row>
    <row r="40" spans="1:12" ht="15.6" hidden="1" x14ac:dyDescent="0.3">
      <c r="A40" s="15"/>
      <c r="B40" s="15"/>
      <c r="C40" s="15"/>
      <c r="D40" s="26" t="str">
        <f>PBS!D40</f>
        <v>13.6.15.1.4.8.1 guide collimation system support and alignment</v>
      </c>
      <c r="E40" s="15"/>
      <c r="F40" s="154"/>
      <c r="G40" s="154"/>
      <c r="H40" s="154"/>
      <c r="I40" s="154"/>
      <c r="J40" s="154"/>
      <c r="K40" s="150">
        <f>PBS!E40</f>
        <v>0</v>
      </c>
      <c r="L40" s="151"/>
    </row>
    <row r="41" spans="1:12" ht="15.6" x14ac:dyDescent="0.3">
      <c r="A41" s="15"/>
      <c r="B41" s="107" t="str">
        <f>PBS!B41</f>
        <v>13.6.15.1.5 Beam filtering system</v>
      </c>
      <c r="C41" s="107"/>
      <c r="D41" s="107"/>
      <c r="E41" s="15"/>
      <c r="F41" s="153"/>
      <c r="G41" s="153"/>
      <c r="H41" s="153">
        <f t="shared" ref="H41" si="1">K41</f>
        <v>0</v>
      </c>
      <c r="I41" s="153"/>
      <c r="J41" s="153"/>
      <c r="K41" s="150">
        <f>PBS!E41</f>
        <v>0</v>
      </c>
      <c r="L41" s="151"/>
    </row>
    <row r="42" spans="1:12" ht="15.6" hidden="1" x14ac:dyDescent="0.3">
      <c r="A42" s="15"/>
      <c r="B42" s="15"/>
      <c r="C42" s="2" t="str">
        <f>PBS!C42</f>
        <v>13.6.15.1.5.1 neutron polarization system</v>
      </c>
      <c r="D42" s="2"/>
      <c r="E42" s="15"/>
      <c r="F42" s="154"/>
      <c r="G42" s="154"/>
      <c r="H42" s="154"/>
      <c r="I42" s="154"/>
      <c r="J42" s="154"/>
      <c r="K42" s="150">
        <f>PBS!E42</f>
        <v>0</v>
      </c>
      <c r="L42" s="151"/>
    </row>
    <row r="43" spans="1:12" ht="15.6" hidden="1" x14ac:dyDescent="0.3">
      <c r="A43" s="15"/>
      <c r="B43" s="15"/>
      <c r="C43" s="15"/>
      <c r="D43" s="26" t="str">
        <f>PBS!D43</f>
        <v>13.6.15.1.5.1.1 polarizing bender fo cold neutrons</v>
      </c>
      <c r="E43" s="15"/>
      <c r="F43" s="154"/>
      <c r="G43" s="154"/>
      <c r="H43" s="154"/>
      <c r="I43" s="154"/>
      <c r="J43" s="154"/>
      <c r="K43" s="150">
        <f>PBS!E43</f>
        <v>0</v>
      </c>
      <c r="L43" s="151"/>
    </row>
    <row r="44" spans="1:12" ht="15.6" hidden="1" x14ac:dyDescent="0.3">
      <c r="A44" s="15"/>
      <c r="B44" s="15"/>
      <c r="C44" s="15"/>
      <c r="D44" s="26" t="str">
        <f>PBS!D44</f>
        <v>13.6.15.1.5.1.2 polarizing 3He cell for thermal neutrons</v>
      </c>
      <c r="E44" s="15"/>
      <c r="F44" s="154"/>
      <c r="G44" s="154"/>
      <c r="H44" s="154"/>
      <c r="I44" s="154"/>
      <c r="J44" s="154"/>
      <c r="K44" s="150">
        <f>PBS!E44</f>
        <v>0</v>
      </c>
      <c r="L44" s="151"/>
    </row>
    <row r="45" spans="1:12" ht="15.6" hidden="1" x14ac:dyDescent="0.3">
      <c r="A45" s="15"/>
      <c r="B45" s="15"/>
      <c r="C45" s="15"/>
      <c r="D45" s="26" t="str">
        <f>PBS!D45</f>
        <v>13.6.15.1.5.1.3 Guide field system</v>
      </c>
      <c r="E45" s="15"/>
      <c r="F45" s="154"/>
      <c r="G45" s="154"/>
      <c r="H45" s="154"/>
      <c r="I45" s="154"/>
      <c r="J45" s="154"/>
      <c r="K45" s="150">
        <f>PBS!E45</f>
        <v>0</v>
      </c>
      <c r="L45" s="151"/>
    </row>
    <row r="46" spans="1:12" ht="15.6" hidden="1" x14ac:dyDescent="0.3">
      <c r="A46" s="15"/>
      <c r="B46" s="15"/>
      <c r="C46" s="15"/>
      <c r="D46" s="26" t="str">
        <f>PBS!D46</f>
        <v>13.6.15.1.5.1.4 guide exchanger for 3He cell</v>
      </c>
      <c r="E46" s="15"/>
      <c r="F46" s="154"/>
      <c r="G46" s="154"/>
      <c r="H46" s="154"/>
      <c r="I46" s="154"/>
      <c r="J46" s="154"/>
      <c r="K46" s="150">
        <f>PBS!E46</f>
        <v>0</v>
      </c>
      <c r="L46" s="151"/>
    </row>
    <row r="47" spans="1:12" ht="15.6" hidden="1" x14ac:dyDescent="0.3">
      <c r="A47" s="15"/>
      <c r="B47" s="15"/>
      <c r="C47" s="15"/>
      <c r="D47" s="26" t="str">
        <f>PBS!D47</f>
        <v>13.6.15.1.5.1.5 3He</v>
      </c>
      <c r="E47" s="15"/>
      <c r="F47" s="154"/>
      <c r="G47" s="154"/>
      <c r="H47" s="154"/>
      <c r="I47" s="154"/>
      <c r="J47" s="154"/>
      <c r="K47" s="150">
        <f>PBS!E47</f>
        <v>0</v>
      </c>
      <c r="L47" s="151"/>
    </row>
    <row r="48" spans="1:12" ht="15.6" x14ac:dyDescent="0.3">
      <c r="A48" s="15"/>
      <c r="B48" s="107" t="str">
        <f>PBS!B48</f>
        <v>13.6.15.1.6 Beam validation</v>
      </c>
      <c r="C48" s="107"/>
      <c r="D48" s="107"/>
      <c r="E48" s="15"/>
      <c r="F48" s="153"/>
      <c r="G48" s="153"/>
      <c r="H48" s="153"/>
      <c r="I48" s="153">
        <f>K48</f>
        <v>81</v>
      </c>
      <c r="J48" s="153"/>
      <c r="K48" s="150">
        <f>PBS!E48</f>
        <v>81</v>
      </c>
      <c r="L48" s="151"/>
    </row>
    <row r="49" spans="1:12" ht="15.6" hidden="1" x14ac:dyDescent="0.3">
      <c r="A49" s="15"/>
      <c r="B49" s="15"/>
      <c r="C49" s="2" t="str">
        <f>PBS!C49</f>
        <v>13.6.15.1.6.1 Beam monitors</v>
      </c>
      <c r="D49" s="2"/>
      <c r="E49" s="15"/>
      <c r="F49" s="154"/>
      <c r="G49" s="154"/>
      <c r="H49" s="154"/>
      <c r="I49" s="154"/>
      <c r="J49" s="154"/>
      <c r="K49" s="150">
        <f>PBS!E49</f>
        <v>0</v>
      </c>
      <c r="L49" s="151"/>
    </row>
    <row r="50" spans="1:12" ht="15.6" hidden="1" x14ac:dyDescent="0.3">
      <c r="A50" s="15"/>
      <c r="B50" s="15"/>
      <c r="C50" s="15"/>
      <c r="D50" s="26" t="str">
        <f>PBS!D50</f>
        <v>13.6.15.1.6.1.1 Monitor BW</v>
      </c>
      <c r="E50" s="15"/>
      <c r="F50" s="154"/>
      <c r="G50" s="154"/>
      <c r="H50" s="154"/>
      <c r="I50" s="154"/>
      <c r="J50" s="154"/>
      <c r="K50" s="150">
        <f>PBS!E50</f>
        <v>27</v>
      </c>
      <c r="L50" s="151"/>
    </row>
    <row r="51" spans="1:12" ht="15.6" hidden="1" x14ac:dyDescent="0.3">
      <c r="A51" s="15"/>
      <c r="B51" s="15"/>
      <c r="C51" s="15"/>
      <c r="D51" s="26" t="str">
        <f>PBS!D51</f>
        <v>13.6.15.1.6.1.2 Monitor P</v>
      </c>
      <c r="E51" s="15"/>
      <c r="F51" s="154"/>
      <c r="G51" s="154"/>
      <c r="H51" s="154"/>
      <c r="I51" s="154"/>
      <c r="J51" s="154"/>
      <c r="K51" s="150">
        <f>PBS!E51</f>
        <v>27</v>
      </c>
      <c r="L51" s="151"/>
    </row>
    <row r="52" spans="1:12" ht="15.6" hidden="1" x14ac:dyDescent="0.3">
      <c r="A52" s="15"/>
      <c r="B52" s="15"/>
      <c r="C52" s="15"/>
      <c r="D52" s="26" t="str">
        <f>PBS!D52</f>
        <v>13.6.15.1.6.1.3 Monitor M</v>
      </c>
      <c r="E52" s="15"/>
      <c r="F52" s="154"/>
      <c r="G52" s="154"/>
      <c r="H52" s="154"/>
      <c r="I52" s="154"/>
      <c r="J52" s="154"/>
      <c r="K52" s="150">
        <f>PBS!E52</f>
        <v>27</v>
      </c>
      <c r="L52" s="151"/>
    </row>
    <row r="53" spans="1:12" ht="15.6" hidden="1" x14ac:dyDescent="0.3">
      <c r="A53" s="15"/>
      <c r="B53" s="15"/>
      <c r="C53" s="2" t="str">
        <f>PBS!C53</f>
        <v>13.6.15.1.6.2 Flux measurements assembly</v>
      </c>
      <c r="D53" s="2"/>
      <c r="E53" s="15"/>
      <c r="F53" s="154"/>
      <c r="G53" s="154"/>
      <c r="H53" s="154"/>
      <c r="I53" s="154"/>
      <c r="J53" s="154"/>
      <c r="K53" s="150">
        <f>PBS!E53</f>
        <v>0</v>
      </c>
      <c r="L53" s="151"/>
    </row>
    <row r="54" spans="1:12" ht="15.6" x14ac:dyDescent="0.3">
      <c r="A54" s="15"/>
      <c r="B54" s="107" t="str">
        <f>PBS!B54</f>
        <v>13.6.15.1.8 Beam cut off</v>
      </c>
      <c r="C54" s="107"/>
      <c r="D54" s="107"/>
      <c r="E54" s="15"/>
      <c r="F54" s="153"/>
      <c r="G54" s="153"/>
      <c r="H54" s="153">
        <f>K54</f>
        <v>286</v>
      </c>
      <c r="I54" s="153"/>
      <c r="J54" s="153"/>
      <c r="K54" s="150">
        <f>PBS!E54</f>
        <v>286</v>
      </c>
      <c r="L54" s="151"/>
    </row>
    <row r="55" spans="1:12" ht="15.6" hidden="1" x14ac:dyDescent="0.3">
      <c r="A55" s="15"/>
      <c r="B55" s="15"/>
      <c r="C55" s="2" t="str">
        <f>PBS!C55</f>
        <v>13.6.15.1.8.1 Personal safety system (PSS)</v>
      </c>
      <c r="D55" s="2"/>
      <c r="E55" s="15"/>
      <c r="F55" s="154"/>
      <c r="G55" s="154"/>
      <c r="H55" s="154"/>
      <c r="I55" s="154"/>
      <c r="J55" s="154"/>
      <c r="K55" s="150">
        <f>PBS!E55</f>
        <v>0</v>
      </c>
      <c r="L55" s="151"/>
    </row>
    <row r="56" spans="1:12" ht="15.6" hidden="1" x14ac:dyDescent="0.3">
      <c r="A56" s="15"/>
      <c r="B56" s="15"/>
      <c r="C56" s="2" t="str">
        <f>PBS!C56</f>
        <v>13.6.15.1.8.2 Heavy shutter</v>
      </c>
      <c r="D56" s="2"/>
      <c r="E56" s="15"/>
      <c r="F56" s="154"/>
      <c r="G56" s="154"/>
      <c r="H56" s="154"/>
      <c r="I56" s="154"/>
      <c r="J56" s="154"/>
      <c r="K56" s="150">
        <f>PBS!E56</f>
        <v>168</v>
      </c>
      <c r="L56" s="151"/>
    </row>
    <row r="57" spans="1:12" ht="15.6" hidden="1" x14ac:dyDescent="0.3">
      <c r="A57" s="15"/>
      <c r="B57" s="15"/>
      <c r="C57" s="2" t="str">
        <f>PBS!C57</f>
        <v xml:space="preserve">13.6.15.1.8.5 Light shutter modification </v>
      </c>
      <c r="D57" s="2"/>
      <c r="E57" s="15"/>
      <c r="F57" s="154"/>
      <c r="G57" s="154"/>
      <c r="H57" s="154"/>
      <c r="I57" s="154"/>
      <c r="J57" s="154"/>
      <c r="K57" s="150">
        <f>PBS!E57</f>
        <v>18</v>
      </c>
      <c r="L57" s="151"/>
    </row>
    <row r="58" spans="1:12" ht="15.6" hidden="1" x14ac:dyDescent="0.3">
      <c r="A58" s="15"/>
      <c r="B58" s="15"/>
      <c r="C58" s="2" t="str">
        <f>PBS!C58</f>
        <v>13.6.15.1.8.6 Beam stop</v>
      </c>
      <c r="D58" s="2"/>
      <c r="E58" s="15"/>
      <c r="F58" s="154"/>
      <c r="G58" s="154"/>
      <c r="H58" s="154"/>
      <c r="I58" s="154"/>
      <c r="J58" s="154"/>
      <c r="K58" s="150">
        <f>PBS!E58</f>
        <v>100</v>
      </c>
      <c r="L58" s="151"/>
    </row>
    <row r="59" spans="1:12" ht="15.6" x14ac:dyDescent="0.3">
      <c r="A59" s="15"/>
      <c r="B59" s="107" t="str">
        <f>PBS!B59</f>
        <v>13.6.15.1.9 Vacuum system</v>
      </c>
      <c r="C59" s="107"/>
      <c r="D59" s="107"/>
      <c r="E59" s="15"/>
      <c r="F59" s="153"/>
      <c r="G59" s="153"/>
      <c r="H59" s="153">
        <f>K59</f>
        <v>0</v>
      </c>
      <c r="I59" s="153"/>
      <c r="J59" s="153"/>
      <c r="K59" s="150">
        <f>PBS!E59</f>
        <v>0</v>
      </c>
      <c r="L59" s="151"/>
    </row>
    <row r="60" spans="1:12" ht="15.6" hidden="1" x14ac:dyDescent="0.3">
      <c r="A60" s="15"/>
      <c r="B60" s="15"/>
      <c r="C60" s="2" t="str">
        <f>PBS!C60</f>
        <v>13.6.15.1.9.1 Beam delivery vacuum system</v>
      </c>
      <c r="D60" s="2"/>
      <c r="E60" s="15"/>
      <c r="F60" s="154"/>
      <c r="G60" s="154"/>
      <c r="H60" s="154"/>
      <c r="I60" s="154"/>
      <c r="J60" s="154"/>
      <c r="K60" s="150">
        <f>PBS!E60</f>
        <v>0</v>
      </c>
      <c r="L60" s="151"/>
    </row>
    <row r="61" spans="1:12" ht="15.6" hidden="1" x14ac:dyDescent="0.3">
      <c r="A61" s="15"/>
      <c r="B61" s="15"/>
      <c r="C61" s="2" t="str">
        <f>PBS!C61</f>
        <v>13.6.15.1.9.3 Chopper vacuum system</v>
      </c>
      <c r="D61" s="2"/>
      <c r="E61" s="15"/>
      <c r="F61" s="154"/>
      <c r="G61" s="154"/>
      <c r="H61" s="154"/>
      <c r="I61" s="154"/>
      <c r="J61" s="154"/>
      <c r="K61" s="150">
        <f>PBS!E61</f>
        <v>0</v>
      </c>
      <c r="L61" s="151"/>
    </row>
    <row r="62" spans="1:12" ht="15.6" hidden="1" x14ac:dyDescent="0.3">
      <c r="A62" s="15"/>
      <c r="B62" s="15"/>
      <c r="C62" s="2" t="str">
        <f>PBS!C62</f>
        <v>13.6.15.1.9.4 Flight tube vacuum system</v>
      </c>
      <c r="D62" s="2"/>
      <c r="E62" s="15"/>
      <c r="F62" s="154"/>
      <c r="G62" s="154"/>
      <c r="H62" s="154"/>
      <c r="I62" s="154"/>
      <c r="J62" s="154"/>
      <c r="K62" s="150">
        <f>PBS!E62</f>
        <v>0</v>
      </c>
      <c r="L62" s="151"/>
    </row>
    <row r="63" spans="1:12" ht="15.6" hidden="1" x14ac:dyDescent="0.3">
      <c r="A63" s="15"/>
      <c r="B63" s="15"/>
      <c r="C63" s="2" t="str">
        <f>PBS!C63</f>
        <v>13.6.15.1.9.5 Collimators vacuum system</v>
      </c>
      <c r="D63" s="2"/>
      <c r="E63" s="15"/>
      <c r="F63" s="154"/>
      <c r="G63" s="154"/>
      <c r="H63" s="154"/>
      <c r="I63" s="154"/>
      <c r="J63" s="154"/>
      <c r="K63" s="150">
        <f>PBS!E63</f>
        <v>0</v>
      </c>
      <c r="L63" s="151"/>
    </row>
    <row r="64" spans="1:12" ht="15.6" x14ac:dyDescent="0.3">
      <c r="A64" s="15"/>
      <c r="B64" s="107" t="str">
        <f>PBS!B64</f>
        <v>13.6.15.1.10 Shielding</v>
      </c>
      <c r="C64" s="107"/>
      <c r="D64" s="107"/>
      <c r="E64" s="15"/>
      <c r="F64" s="153"/>
      <c r="G64" s="153"/>
      <c r="H64" s="153">
        <f>K64</f>
        <v>1685.6530749999995</v>
      </c>
      <c r="I64" s="153"/>
      <c r="J64" s="153"/>
      <c r="K64" s="150">
        <f>PBS!E64</f>
        <v>1685.6530749999995</v>
      </c>
      <c r="L64" s="151"/>
    </row>
    <row r="65" spans="1:12" ht="15.6" hidden="1" x14ac:dyDescent="0.3">
      <c r="A65" s="15"/>
      <c r="B65" s="15"/>
      <c r="C65" s="2" t="str">
        <f>PBS!C65</f>
        <v>13.6.15.1.10.1 In-bunker shielding</v>
      </c>
      <c r="D65" s="2"/>
      <c r="E65" s="15"/>
      <c r="F65" s="154"/>
      <c r="G65" s="154"/>
      <c r="H65" s="154"/>
      <c r="I65" s="154"/>
      <c r="J65" s="154"/>
      <c r="K65" s="150">
        <f>PBS!E65</f>
        <v>74.392800000000008</v>
      </c>
      <c r="L65" s="151"/>
    </row>
    <row r="66" spans="1:12" ht="15.6" hidden="1" x14ac:dyDescent="0.3">
      <c r="A66" s="15"/>
      <c r="B66" s="15"/>
      <c r="C66" s="2" t="str">
        <f>PBS!C66</f>
        <v>13.6.15.1.10.2 Beamline shielding</v>
      </c>
      <c r="D66" s="2"/>
      <c r="E66" s="15"/>
      <c r="F66" s="154"/>
      <c r="G66" s="154"/>
      <c r="H66" s="154"/>
      <c r="I66" s="154"/>
      <c r="J66" s="154"/>
      <c r="K66" s="150">
        <f>PBS!E66</f>
        <v>1519.8602749999993</v>
      </c>
      <c r="L66" s="151"/>
    </row>
    <row r="67" spans="1:12" ht="15.6" hidden="1" x14ac:dyDescent="0.3">
      <c r="A67" s="15"/>
      <c r="B67" s="15"/>
      <c r="C67" s="2" t="str">
        <f>PBS!C67</f>
        <v>13.6.15.1.10.3 Neutron guide shielding inside bunker</v>
      </c>
      <c r="D67" s="2"/>
      <c r="E67" s="15"/>
      <c r="F67" s="154"/>
      <c r="G67" s="154"/>
      <c r="H67" s="154"/>
      <c r="I67" s="154"/>
      <c r="J67" s="154"/>
      <c r="K67" s="150">
        <f>PBS!E67</f>
        <v>11</v>
      </c>
      <c r="L67" s="151"/>
    </row>
    <row r="68" spans="1:12" ht="15.6" hidden="1" x14ac:dyDescent="0.3">
      <c r="A68" s="15"/>
      <c r="B68" s="15"/>
      <c r="C68" s="2" t="str">
        <f>PBS!C68</f>
        <v>13.6.15.1.10.4 Neutron guide shielding outside bunker</v>
      </c>
      <c r="D68" s="2"/>
      <c r="E68" s="15"/>
      <c r="F68" s="154"/>
      <c r="G68" s="154"/>
      <c r="H68" s="154"/>
      <c r="I68" s="154"/>
      <c r="J68" s="154"/>
      <c r="K68" s="150">
        <f>PBS!E68</f>
        <v>80.399999999999991</v>
      </c>
      <c r="L68" s="151"/>
    </row>
    <row r="69" spans="1:12" ht="15.6" x14ac:dyDescent="0.3">
      <c r="A69" s="103" t="str">
        <f>PBS!A69</f>
        <v>13.6.15.2 Sample exposure system</v>
      </c>
      <c r="B69" s="103"/>
      <c r="C69" s="103"/>
      <c r="D69" s="103"/>
      <c r="E69" s="155"/>
      <c r="F69" s="149"/>
      <c r="G69" s="149">
        <f>SUM(G70,G71,G72)</f>
        <v>0</v>
      </c>
      <c r="H69" s="149">
        <f>SUM(H70,H71,H72)</f>
        <v>0</v>
      </c>
      <c r="I69" s="149">
        <f t="shared" ref="I69:J69" si="2">SUM(I70,I71,I72)</f>
        <v>70</v>
      </c>
      <c r="J69" s="149">
        <f t="shared" si="2"/>
        <v>0</v>
      </c>
      <c r="K69" s="150">
        <f>PBS!E69</f>
        <v>70</v>
      </c>
      <c r="L69" s="151"/>
    </row>
    <row r="70" spans="1:12" ht="15.6" x14ac:dyDescent="0.3">
      <c r="A70" s="15"/>
      <c r="B70" s="107" t="str">
        <f>PBS!B70</f>
        <v>13.6.15.2.1 Sample positioning</v>
      </c>
      <c r="C70" s="107"/>
      <c r="D70" s="107"/>
      <c r="E70" s="15"/>
      <c r="F70" s="153"/>
      <c r="G70" s="153"/>
      <c r="H70" s="153"/>
      <c r="I70" s="153">
        <f>K70</f>
        <v>10</v>
      </c>
      <c r="J70" s="153"/>
      <c r="K70" s="150">
        <f>PBS!E70</f>
        <v>10</v>
      </c>
      <c r="L70" s="151"/>
    </row>
    <row r="71" spans="1:12" ht="15.6" x14ac:dyDescent="0.3">
      <c r="A71" s="15"/>
      <c r="B71" s="107" t="str">
        <f>PBS!B71</f>
        <v>13.6.15.2.2 Ancillary mounting</v>
      </c>
      <c r="C71" s="107"/>
      <c r="D71" s="107"/>
      <c r="E71" s="15"/>
      <c r="F71" s="153"/>
      <c r="G71" s="153"/>
      <c r="H71" s="153"/>
      <c r="I71" s="153">
        <f t="shared" ref="I71:I72" si="3">K71</f>
        <v>0</v>
      </c>
      <c r="J71" s="153"/>
      <c r="K71" s="150">
        <f>PBS!E71</f>
        <v>0</v>
      </c>
      <c r="L71" s="151"/>
    </row>
    <row r="72" spans="1:12" ht="15.6" x14ac:dyDescent="0.3">
      <c r="A72" s="15"/>
      <c r="B72" s="107" t="str">
        <f>PBS!B72</f>
        <v>13.6.15.2.3 Sample environment equipment</v>
      </c>
      <c r="C72" s="107"/>
      <c r="D72" s="107"/>
      <c r="E72" s="15"/>
      <c r="F72" s="153"/>
      <c r="G72" s="153"/>
      <c r="H72" s="153"/>
      <c r="I72" s="153">
        <f t="shared" si="3"/>
        <v>60</v>
      </c>
      <c r="J72" s="153"/>
      <c r="K72" s="150">
        <f>PBS!E72</f>
        <v>60</v>
      </c>
      <c r="L72" s="151"/>
    </row>
    <row r="73" spans="1:12" ht="15.6" hidden="1" x14ac:dyDescent="0.3">
      <c r="A73" s="15"/>
      <c r="B73" s="15"/>
      <c r="C73" s="2" t="str">
        <f>PBS!C73</f>
        <v>CCR</v>
      </c>
      <c r="D73" s="2"/>
      <c r="E73" s="15"/>
      <c r="F73" s="154"/>
      <c r="G73" s="154"/>
      <c r="H73" s="154"/>
      <c r="I73" s="154"/>
      <c r="J73" s="154"/>
      <c r="K73" s="150">
        <f>PBS!E73</f>
        <v>0</v>
      </c>
      <c r="L73" s="151"/>
    </row>
    <row r="74" spans="1:12" ht="15.6" hidden="1" x14ac:dyDescent="0.3">
      <c r="A74" s="15"/>
      <c r="B74" s="15"/>
      <c r="C74" s="2" t="str">
        <f>PBS!C74</f>
        <v>dilution insert</v>
      </c>
      <c r="D74" s="2"/>
      <c r="E74" s="155"/>
      <c r="F74" s="154"/>
      <c r="G74" s="154"/>
      <c r="H74" s="154"/>
      <c r="I74" s="154"/>
      <c r="J74" s="154"/>
      <c r="K74" s="150">
        <f>PBS!E74</f>
        <v>0</v>
      </c>
      <c r="L74" s="151"/>
    </row>
    <row r="75" spans="1:12" ht="15.6" hidden="1" x14ac:dyDescent="0.3">
      <c r="A75" s="15"/>
      <c r="B75" s="15"/>
      <c r="C75" s="2" t="str">
        <f>PBS!C75</f>
        <v xml:space="preserve">ILL furnace </v>
      </c>
      <c r="D75" s="2"/>
      <c r="E75" s="155"/>
      <c r="F75" s="154"/>
      <c r="G75" s="154"/>
      <c r="H75" s="154"/>
      <c r="I75" s="154"/>
      <c r="J75" s="154"/>
      <c r="K75" s="150">
        <f>PBS!E75</f>
        <v>0</v>
      </c>
      <c r="L75" s="151"/>
    </row>
    <row r="76" spans="1:12" ht="15.6" hidden="1" x14ac:dyDescent="0.3">
      <c r="A76" s="15"/>
      <c r="B76" s="15"/>
      <c r="C76" s="2" t="str">
        <f>PBS!C76</f>
        <v>clamp cells</v>
      </c>
      <c r="D76" s="2"/>
      <c r="E76" s="155"/>
      <c r="F76" s="154"/>
      <c r="G76" s="154"/>
      <c r="H76" s="154"/>
      <c r="I76" s="154"/>
      <c r="J76" s="154"/>
      <c r="K76" s="150">
        <f>PBS!E76</f>
        <v>0</v>
      </c>
      <c r="L76" s="151"/>
    </row>
    <row r="77" spans="1:12" ht="15.6" hidden="1" x14ac:dyDescent="0.3">
      <c r="A77" s="15"/>
      <c r="B77" s="15"/>
      <c r="C77" s="2" t="str">
        <f>PBS!C77</f>
        <v>6kV HV supply</v>
      </c>
      <c r="D77" s="2"/>
      <c r="E77" s="155"/>
      <c r="F77" s="154"/>
      <c r="G77" s="154"/>
      <c r="H77" s="154"/>
      <c r="I77" s="154"/>
      <c r="J77" s="154"/>
      <c r="K77" s="150">
        <f>PBS!E77</f>
        <v>0</v>
      </c>
      <c r="L77" s="151"/>
    </row>
    <row r="78" spans="1:12" ht="15.6" hidden="1" x14ac:dyDescent="0.3">
      <c r="A78" s="15"/>
      <c r="B78" s="15"/>
      <c r="C78" s="2" t="str">
        <f>PBS!C78</f>
        <v>3He sorption stick</v>
      </c>
      <c r="D78" s="2"/>
      <c r="E78" s="155"/>
      <c r="F78" s="154"/>
      <c r="G78" s="154"/>
      <c r="H78" s="154"/>
      <c r="I78" s="154"/>
      <c r="J78" s="154"/>
      <c r="K78" s="150">
        <f>PBS!E78</f>
        <v>0</v>
      </c>
      <c r="L78" s="151"/>
    </row>
    <row r="79" spans="1:12" ht="15.6" hidden="1" x14ac:dyDescent="0.3">
      <c r="A79" s="15"/>
      <c r="B79" s="15"/>
      <c r="C79" s="2" t="str">
        <f>PBS!C79</f>
        <v>Vertical cryomagnet 7T</v>
      </c>
      <c r="D79" s="2"/>
      <c r="E79" s="155"/>
      <c r="F79" s="154"/>
      <c r="G79" s="154"/>
      <c r="H79" s="154"/>
      <c r="I79" s="154"/>
      <c r="J79" s="154"/>
      <c r="K79" s="150">
        <f>PBS!E79</f>
        <v>0</v>
      </c>
      <c r="L79" s="151"/>
    </row>
    <row r="80" spans="1:12" ht="15.6" hidden="1" x14ac:dyDescent="0.3">
      <c r="A80" s="15"/>
      <c r="B80" s="15"/>
      <c r="C80" s="2" t="str">
        <f>PBS!C80</f>
        <v>Paris-Edinburgh cell</v>
      </c>
      <c r="D80" s="2"/>
      <c r="E80" s="155"/>
      <c r="F80" s="154"/>
      <c r="G80" s="154"/>
      <c r="H80" s="154"/>
      <c r="I80" s="154"/>
      <c r="J80" s="154"/>
      <c r="K80" s="150">
        <f>PBS!E80</f>
        <v>0</v>
      </c>
      <c r="L80" s="151"/>
    </row>
    <row r="81" spans="1:12" ht="15.6" hidden="1" x14ac:dyDescent="0.3">
      <c r="A81" s="15"/>
      <c r="B81" s="15"/>
      <c r="C81" s="2" t="str">
        <f>PBS!C81</f>
        <v>gas cells</v>
      </c>
      <c r="D81" s="2"/>
      <c r="E81" s="155"/>
      <c r="F81" s="154"/>
      <c r="G81" s="154"/>
      <c r="H81" s="154"/>
      <c r="I81" s="154"/>
      <c r="J81" s="154"/>
      <c r="K81" s="150">
        <f>PBS!E81</f>
        <v>0</v>
      </c>
      <c r="L81" s="151"/>
    </row>
    <row r="82" spans="1:12" ht="15.6" hidden="1" x14ac:dyDescent="0.3">
      <c r="A82" s="15"/>
      <c r="B82" s="15"/>
      <c r="C82" s="2" t="str">
        <f>PBS!C82</f>
        <v>gas handling</v>
      </c>
      <c r="D82" s="2"/>
      <c r="E82" s="155"/>
      <c r="F82" s="154"/>
      <c r="G82" s="154"/>
      <c r="H82" s="154"/>
      <c r="I82" s="154"/>
      <c r="J82" s="154"/>
      <c r="K82" s="150">
        <f>PBS!E82</f>
        <v>0</v>
      </c>
      <c r="L82" s="151"/>
    </row>
    <row r="83" spans="1:12" ht="15.6" hidden="1" x14ac:dyDescent="0.3">
      <c r="A83" s="15"/>
      <c r="B83" s="15"/>
      <c r="C83" s="2" t="str">
        <f>PBS!C83</f>
        <v>Orange cryofurnace</v>
      </c>
      <c r="D83" s="2"/>
      <c r="E83" s="155"/>
      <c r="F83" s="154"/>
      <c r="G83" s="154"/>
      <c r="H83" s="154"/>
      <c r="I83" s="154"/>
      <c r="J83" s="154"/>
      <c r="K83" s="150">
        <f>PBS!E83</f>
        <v>60</v>
      </c>
      <c r="L83" s="151"/>
    </row>
    <row r="84" spans="1:12" ht="15.6" hidden="1" x14ac:dyDescent="0.3">
      <c r="A84" s="15"/>
      <c r="B84" s="15"/>
      <c r="C84" s="2" t="str">
        <f>PBS!C84</f>
        <v>humidity chamber</v>
      </c>
      <c r="D84" s="2"/>
      <c r="E84" s="155"/>
      <c r="F84" s="154"/>
      <c r="G84" s="154"/>
      <c r="H84" s="154"/>
      <c r="I84" s="154"/>
      <c r="J84" s="154"/>
      <c r="K84" s="150">
        <f>PBS!E84</f>
        <v>0</v>
      </c>
      <c r="L84" s="151"/>
    </row>
    <row r="85" spans="1:12" ht="15.6" x14ac:dyDescent="0.3">
      <c r="A85" s="103" t="str">
        <f>PBS!A85</f>
        <v>13.6.15.3 Scattering characterization system</v>
      </c>
      <c r="B85" s="103"/>
      <c r="C85" s="103"/>
      <c r="D85" s="103"/>
      <c r="E85" s="155"/>
      <c r="F85" s="149"/>
      <c r="G85" s="149">
        <f>SUM(G86,G90,G95,G99)</f>
        <v>0</v>
      </c>
      <c r="H85" s="149">
        <f>SUM(H86,H90,H95,H99)</f>
        <v>2407.5</v>
      </c>
      <c r="I85" s="149">
        <f t="shared" ref="I85:J85" si="4">SUM(I86,I90,I95,I99)</f>
        <v>0</v>
      </c>
      <c r="J85" s="149">
        <f t="shared" si="4"/>
        <v>0</v>
      </c>
      <c r="K85" s="150">
        <f>PBS!E85</f>
        <v>2407.5</v>
      </c>
      <c r="L85" s="151"/>
    </row>
    <row r="86" spans="1:12" ht="15.6" x14ac:dyDescent="0.3">
      <c r="A86" s="15"/>
      <c r="B86" s="107" t="str">
        <f>PBS!B86</f>
        <v>13.6.15.3.2 Neutron detection system</v>
      </c>
      <c r="C86" s="107"/>
      <c r="D86" s="107"/>
      <c r="E86" s="15"/>
      <c r="F86" s="153"/>
      <c r="G86" s="153"/>
      <c r="H86" s="153">
        <f>K86</f>
        <v>2407.5</v>
      </c>
      <c r="I86" s="153"/>
      <c r="J86" s="153"/>
      <c r="K86" s="150">
        <f>PBS!E86</f>
        <v>2407.5</v>
      </c>
      <c r="L86" s="151"/>
    </row>
    <row r="87" spans="1:12" ht="15.6" hidden="1" x14ac:dyDescent="0.3">
      <c r="A87" s="15"/>
      <c r="B87" s="15"/>
      <c r="C87" s="2" t="str">
        <f>PBS!C87</f>
        <v>13.6.15.3.2.1 Neutron detector</v>
      </c>
      <c r="D87" s="2"/>
      <c r="E87" s="15"/>
      <c r="F87" s="154"/>
      <c r="G87" s="154"/>
      <c r="H87" s="154"/>
      <c r="I87" s="154"/>
      <c r="J87" s="154"/>
      <c r="K87" s="150">
        <f>PBS!E87</f>
        <v>1150</v>
      </c>
      <c r="L87" s="151"/>
    </row>
    <row r="88" spans="1:12" ht="15.6" hidden="1" x14ac:dyDescent="0.3">
      <c r="A88" s="15"/>
      <c r="B88" s="15"/>
      <c r="C88" s="2" t="str">
        <f>PBS!C88</f>
        <v>13.6.15.3.2.1 Neutron detector vessel</v>
      </c>
      <c r="D88" s="2"/>
      <c r="E88" s="15"/>
      <c r="F88" s="154"/>
      <c r="G88" s="154"/>
      <c r="H88" s="154"/>
      <c r="I88" s="154"/>
      <c r="J88" s="154"/>
      <c r="K88" s="150">
        <f>PBS!E88</f>
        <v>1160</v>
      </c>
      <c r="L88" s="151"/>
    </row>
    <row r="89" spans="1:12" ht="15.6" hidden="1" x14ac:dyDescent="0.3">
      <c r="A89" s="15"/>
      <c r="B89" s="15"/>
      <c r="C89" s="2" t="str">
        <f>PBS!C89</f>
        <v>13.6.15.3.2.4 Neutron detector support structure</v>
      </c>
      <c r="D89" s="2"/>
      <c r="E89" s="15"/>
      <c r="F89" s="154"/>
      <c r="G89" s="154"/>
      <c r="H89" s="154"/>
      <c r="I89" s="154"/>
      <c r="J89" s="154"/>
      <c r="K89" s="150">
        <f>PBS!E89</f>
        <v>97.5</v>
      </c>
      <c r="L89" s="151"/>
    </row>
    <row r="90" spans="1:12" ht="15.6" x14ac:dyDescent="0.3">
      <c r="A90" s="15"/>
      <c r="B90" s="107" t="str">
        <f>PBS!B90</f>
        <v>13.6.15.3.3 Vacuum system</v>
      </c>
      <c r="C90" s="107"/>
      <c r="D90" s="107"/>
      <c r="E90" s="15"/>
      <c r="F90" s="153"/>
      <c r="G90" s="153"/>
      <c r="H90" s="153">
        <f>K90</f>
        <v>0</v>
      </c>
      <c r="I90" s="153"/>
      <c r="J90" s="153"/>
      <c r="K90" s="150">
        <f>PBS!E90</f>
        <v>0</v>
      </c>
      <c r="L90" s="151"/>
    </row>
    <row r="91" spans="1:12" ht="15.6" hidden="1" x14ac:dyDescent="0.3">
      <c r="A91" s="15"/>
      <c r="B91" s="15"/>
      <c r="C91" s="2" t="str">
        <f>PBS!C91</f>
        <v>13.6.15.3.2.3 Detector vessel vacuum system</v>
      </c>
      <c r="D91" s="2"/>
      <c r="E91" s="15"/>
      <c r="F91" s="154"/>
      <c r="G91" s="154"/>
      <c r="H91" s="154"/>
      <c r="I91" s="154"/>
      <c r="J91" s="154"/>
      <c r="K91" s="150">
        <f>PBS!E91</f>
        <v>0</v>
      </c>
      <c r="L91" s="151"/>
    </row>
    <row r="92" spans="1:12" ht="15.6" hidden="1" x14ac:dyDescent="0.3">
      <c r="A92" s="15"/>
      <c r="B92" s="15"/>
      <c r="C92" s="15"/>
      <c r="D92" s="26" t="str">
        <f>PBS!D92</f>
        <v>13.6.15.3.2.3.1 vacuum tubes</v>
      </c>
      <c r="E92" s="15"/>
      <c r="F92" s="154"/>
      <c r="G92" s="154"/>
      <c r="H92" s="154"/>
      <c r="I92" s="154"/>
      <c r="J92" s="154"/>
      <c r="K92" s="150">
        <f>PBS!E92</f>
        <v>0</v>
      </c>
      <c r="L92" s="151"/>
    </row>
    <row r="93" spans="1:12" ht="15.6" hidden="1" x14ac:dyDescent="0.3">
      <c r="A93" s="15"/>
      <c r="B93" s="15"/>
      <c r="C93" s="2" t="str">
        <f>PBS!C93</f>
        <v>13.6.15.3.2.4 Sample chamber vacuum system</v>
      </c>
      <c r="D93" s="2"/>
      <c r="E93" s="15"/>
      <c r="F93" s="154"/>
      <c r="G93" s="154"/>
      <c r="H93" s="154"/>
      <c r="I93" s="154"/>
      <c r="J93" s="154"/>
      <c r="K93" s="150">
        <f>PBS!E93</f>
        <v>0</v>
      </c>
      <c r="L93" s="151"/>
    </row>
    <row r="94" spans="1:12" ht="15.6" hidden="1" x14ac:dyDescent="0.3">
      <c r="A94" s="15"/>
      <c r="B94" s="15"/>
      <c r="C94" s="15"/>
      <c r="D94" s="26" t="str">
        <f>PBS!D94</f>
        <v>13.6.15.3.2.4.1 vacuum tubes</v>
      </c>
      <c r="E94" s="15"/>
      <c r="F94" s="154"/>
      <c r="G94" s="154"/>
      <c r="H94" s="154"/>
      <c r="I94" s="154"/>
      <c r="J94" s="154"/>
      <c r="K94" s="150">
        <f>PBS!E94</f>
        <v>0</v>
      </c>
      <c r="L94" s="151"/>
    </row>
    <row r="95" spans="1:12" ht="15.6" x14ac:dyDescent="0.3">
      <c r="A95" s="15"/>
      <c r="B95" s="107" t="str">
        <f>PBS!B95</f>
        <v>13.6.15.3.4 Collimation system</v>
      </c>
      <c r="C95" s="107"/>
      <c r="D95" s="107"/>
      <c r="E95" s="15"/>
      <c r="F95" s="153"/>
      <c r="G95" s="153"/>
      <c r="H95" s="153">
        <f>K95</f>
        <v>0</v>
      </c>
      <c r="I95" s="153"/>
      <c r="J95" s="153"/>
      <c r="K95" s="150">
        <f>PBS!E95</f>
        <v>0</v>
      </c>
      <c r="L95" s="151"/>
    </row>
    <row r="96" spans="1:12" ht="15.6" hidden="1" x14ac:dyDescent="0.3">
      <c r="A96" s="15"/>
      <c r="B96" s="15"/>
      <c r="C96" s="2" t="str">
        <f>PBS!C96</f>
        <v>13.6.15.3.3.4.1 Radial collimator</v>
      </c>
      <c r="D96" s="2"/>
      <c r="E96" s="15"/>
      <c r="F96" s="156"/>
      <c r="G96" s="156"/>
      <c r="H96" s="156"/>
      <c r="I96" s="156"/>
      <c r="J96" s="156"/>
      <c r="K96" s="150">
        <f>PBS!E96</f>
        <v>0</v>
      </c>
      <c r="L96" s="151"/>
    </row>
    <row r="97" spans="1:12" ht="15.6" hidden="1" x14ac:dyDescent="0.3">
      <c r="A97" s="15"/>
      <c r="B97" s="15"/>
      <c r="C97" s="2" t="str">
        <f>PBS!C97</f>
        <v>13.6.15.3.3.4.2 Structural Frame</v>
      </c>
      <c r="D97" s="2"/>
      <c r="E97" s="15"/>
      <c r="F97" s="156"/>
      <c r="G97" s="156"/>
      <c r="H97" s="156"/>
      <c r="I97" s="156"/>
      <c r="J97" s="156"/>
      <c r="K97" s="150">
        <f>PBS!E97</f>
        <v>0</v>
      </c>
      <c r="L97" s="151"/>
    </row>
    <row r="98" spans="1:12" ht="15.6" hidden="1" x14ac:dyDescent="0.3">
      <c r="A98" s="15"/>
      <c r="B98" s="15"/>
      <c r="C98" s="2" t="str">
        <f>PBS!C98</f>
        <v>13.6.15.3.3.4.3 Motion</v>
      </c>
      <c r="D98" s="2"/>
      <c r="E98" s="15"/>
      <c r="F98" s="156"/>
      <c r="G98" s="156"/>
      <c r="H98" s="156"/>
      <c r="I98" s="156"/>
      <c r="J98" s="156"/>
      <c r="K98" s="150">
        <f>PBS!E98</f>
        <v>0</v>
      </c>
      <c r="L98" s="151"/>
    </row>
    <row r="99" spans="1:12" ht="15.6" x14ac:dyDescent="0.3">
      <c r="A99" s="15"/>
      <c r="B99" s="107" t="str">
        <f>PBS!B99</f>
        <v>13.6.15.3.5 MAGIC PASTIS</v>
      </c>
      <c r="C99" s="107"/>
      <c r="D99" s="107"/>
      <c r="E99" s="15"/>
      <c r="F99" s="153"/>
      <c r="G99" s="153"/>
      <c r="H99" s="153">
        <f>K99</f>
        <v>0</v>
      </c>
      <c r="I99" s="153"/>
      <c r="J99" s="153"/>
      <c r="K99" s="150">
        <f>PBS!E99</f>
        <v>0</v>
      </c>
      <c r="L99" s="151"/>
    </row>
    <row r="100" spans="1:12" ht="15.6" hidden="1" x14ac:dyDescent="0.3">
      <c r="A100" s="15"/>
      <c r="B100" s="15"/>
      <c r="C100" s="15"/>
      <c r="D100" s="26" t="str">
        <f>PBS!D100</f>
        <v>13.6.15.3.5.1 PASTIS structure</v>
      </c>
      <c r="E100" s="15"/>
      <c r="F100" s="154"/>
      <c r="G100" s="154"/>
      <c r="H100" s="154"/>
      <c r="I100" s="154"/>
      <c r="J100" s="154"/>
      <c r="K100" s="150">
        <f>PBS!E100</f>
        <v>0</v>
      </c>
      <c r="L100" s="151"/>
    </row>
    <row r="101" spans="1:12" ht="15.6" hidden="1" x14ac:dyDescent="0.3">
      <c r="A101" s="15"/>
      <c r="B101" s="15"/>
      <c r="C101" s="15"/>
      <c r="D101" s="26" t="str">
        <f>PBS!D101</f>
        <v>13.6.15.3.5.2 3He recovery</v>
      </c>
      <c r="E101" s="15"/>
      <c r="F101" s="154"/>
      <c r="G101" s="154"/>
      <c r="H101" s="154"/>
      <c r="I101" s="154"/>
      <c r="J101" s="154"/>
      <c r="K101" s="150">
        <f>PBS!E101</f>
        <v>0</v>
      </c>
      <c r="L101" s="151"/>
    </row>
    <row r="102" spans="1:12" ht="15.6" hidden="1" x14ac:dyDescent="0.3">
      <c r="A102" s="15"/>
      <c r="B102" s="15"/>
      <c r="C102" s="15"/>
      <c r="D102" s="26" t="str">
        <f>PBS!D102</f>
        <v>13.6.15.3.5.3 supply for coils</v>
      </c>
      <c r="E102" s="15"/>
      <c r="F102" s="154"/>
      <c r="G102" s="154"/>
      <c r="H102" s="154"/>
      <c r="I102" s="154"/>
      <c r="J102" s="154"/>
      <c r="K102" s="150">
        <f>PBS!E102</f>
        <v>0</v>
      </c>
      <c r="L102" s="151"/>
    </row>
    <row r="103" spans="1:12" ht="15.6" x14ac:dyDescent="0.3">
      <c r="A103" s="103" t="str">
        <f>PBS!A103</f>
        <v>13.6.15.5 Experimental cave</v>
      </c>
      <c r="B103" s="103"/>
      <c r="C103" s="103"/>
      <c r="D103" s="103"/>
      <c r="E103" s="15"/>
      <c r="F103" s="149"/>
      <c r="G103" s="149">
        <f>SUM(G104,G105,G111,G122,G123,G124,G132)</f>
        <v>0</v>
      </c>
      <c r="H103" s="149">
        <f>SUM(H104,H105,H111,H122,H123,H124,H132)</f>
        <v>537.52320000000009</v>
      </c>
      <c r="I103" s="149">
        <f t="shared" ref="I103:J103" si="5">SUM(I104,I105,I111,I122,I123,I124,I132)</f>
        <v>187</v>
      </c>
      <c r="J103" s="149">
        <f t="shared" si="5"/>
        <v>0</v>
      </c>
      <c r="K103" s="150">
        <f>PBS!E103</f>
        <v>724.52320000000009</v>
      </c>
      <c r="L103" s="151"/>
    </row>
    <row r="104" spans="1:12" ht="15.6" x14ac:dyDescent="0.3">
      <c r="A104" s="15"/>
      <c r="B104" s="107" t="str">
        <f>PBS!B104</f>
        <v>13.6.15.5.1 Personal safety system</v>
      </c>
      <c r="C104" s="107"/>
      <c r="D104" s="107"/>
      <c r="E104" s="15"/>
      <c r="F104" s="153"/>
      <c r="G104" s="153"/>
      <c r="H104" s="153"/>
      <c r="I104" s="153">
        <f>K104</f>
        <v>125</v>
      </c>
      <c r="J104" s="153"/>
      <c r="K104" s="150">
        <f>PBS!E104</f>
        <v>125</v>
      </c>
      <c r="L104" s="151"/>
    </row>
    <row r="105" spans="1:12" ht="15.6" x14ac:dyDescent="0.3">
      <c r="A105" s="15"/>
      <c r="B105" s="107" t="str">
        <f>PBS!B105</f>
        <v>13.6.15.5.2 Utilities distribution</v>
      </c>
      <c r="C105" s="107"/>
      <c r="D105" s="107"/>
      <c r="E105" s="15"/>
      <c r="F105" s="153"/>
      <c r="G105" s="153"/>
      <c r="H105" s="153"/>
      <c r="I105" s="153">
        <f>K105</f>
        <v>0</v>
      </c>
      <c r="J105" s="153"/>
      <c r="K105" s="150">
        <f>PBS!E105</f>
        <v>0</v>
      </c>
      <c r="L105" s="151"/>
    </row>
    <row r="106" spans="1:12" ht="15.6" hidden="1" x14ac:dyDescent="0.3">
      <c r="A106" s="15"/>
      <c r="B106" s="15"/>
      <c r="C106" s="2" t="str">
        <f>PBS!C106</f>
        <v>13.6.15.5.2.1 Power distribution</v>
      </c>
      <c r="D106" s="2"/>
      <c r="E106" s="15"/>
      <c r="F106" s="154"/>
      <c r="G106" s="154"/>
      <c r="H106" s="154"/>
      <c r="I106" s="154"/>
      <c r="J106" s="154"/>
      <c r="K106" s="150">
        <f>PBS!E106</f>
        <v>0</v>
      </c>
      <c r="L106" s="151"/>
    </row>
    <row r="107" spans="1:12" ht="15.6" hidden="1" x14ac:dyDescent="0.3">
      <c r="A107" s="15"/>
      <c r="B107" s="15"/>
      <c r="C107" s="2" t="str">
        <f>PBS!C107</f>
        <v>13.6.15.5.2.2 Chilled water distribution</v>
      </c>
      <c r="D107" s="2"/>
      <c r="E107" s="15"/>
      <c r="F107" s="154"/>
      <c r="G107" s="154"/>
      <c r="H107" s="154"/>
      <c r="I107" s="154"/>
      <c r="J107" s="154"/>
      <c r="K107" s="150">
        <f>PBS!E107</f>
        <v>0</v>
      </c>
      <c r="L107" s="151"/>
    </row>
    <row r="108" spans="1:12" ht="15.6" hidden="1" x14ac:dyDescent="0.3">
      <c r="A108" s="15"/>
      <c r="B108" s="15"/>
      <c r="C108" s="2" t="str">
        <f>PBS!C108</f>
        <v>13.6.15.5.2.3 Compressed air distribution</v>
      </c>
      <c r="D108" s="2"/>
      <c r="E108" s="15"/>
      <c r="F108" s="154"/>
      <c r="G108" s="154"/>
      <c r="H108" s="154"/>
      <c r="I108" s="154"/>
      <c r="J108" s="154"/>
      <c r="K108" s="150">
        <f>PBS!E108</f>
        <v>0</v>
      </c>
      <c r="L108" s="151"/>
    </row>
    <row r="109" spans="1:12" ht="15.6" hidden="1" x14ac:dyDescent="0.3">
      <c r="A109" s="15"/>
      <c r="B109" s="15"/>
      <c r="C109" s="2" t="str">
        <f>PBS!C109</f>
        <v>13.6.15.5.2.4 Gas distribution</v>
      </c>
      <c r="D109" s="2"/>
      <c r="E109" s="15"/>
      <c r="F109" s="154"/>
      <c r="G109" s="154"/>
      <c r="H109" s="154"/>
      <c r="I109" s="154"/>
      <c r="J109" s="154"/>
      <c r="K109" s="150">
        <f>PBS!E109</f>
        <v>0</v>
      </c>
      <c r="L109" s="151"/>
    </row>
    <row r="110" spans="1:12" ht="15.6" hidden="1" x14ac:dyDescent="0.3">
      <c r="A110" s="15"/>
      <c r="B110" s="15"/>
      <c r="C110" s="15"/>
      <c r="D110" s="26" t="str">
        <f>PBS!D110</f>
        <v>13.6.15.5.2.4.1 ArCO2 detector gas</v>
      </c>
      <c r="E110" s="15"/>
      <c r="F110" s="154"/>
      <c r="G110" s="154"/>
      <c r="H110" s="154"/>
      <c r="I110" s="154"/>
      <c r="J110" s="154"/>
      <c r="K110" s="150">
        <f>PBS!E110</f>
        <v>0</v>
      </c>
      <c r="L110" s="151"/>
    </row>
    <row r="111" spans="1:12" ht="15.6" x14ac:dyDescent="0.3">
      <c r="A111" s="15"/>
      <c r="B111" s="107" t="str">
        <f>PBS!B111</f>
        <v>13.6.15.5.3 Support infrastructure</v>
      </c>
      <c r="C111" s="107"/>
      <c r="D111" s="107"/>
      <c r="E111" s="15"/>
      <c r="F111" s="153"/>
      <c r="G111" s="153"/>
      <c r="H111" s="153"/>
      <c r="I111" s="153">
        <f>K111</f>
        <v>14</v>
      </c>
      <c r="J111" s="153"/>
      <c r="K111" s="150">
        <f>PBS!E111</f>
        <v>14</v>
      </c>
      <c r="L111" s="151"/>
    </row>
    <row r="112" spans="1:12" ht="15.6" hidden="1" x14ac:dyDescent="0.3">
      <c r="A112" s="15"/>
      <c r="B112" s="15"/>
      <c r="C112" s="2" t="str">
        <f>PBS!C112</f>
        <v>13.6.15.5.3.1 Power</v>
      </c>
      <c r="D112" s="2"/>
      <c r="E112" s="15"/>
      <c r="F112" s="154"/>
      <c r="G112" s="154"/>
      <c r="H112" s="154"/>
      <c r="I112" s="154"/>
      <c r="J112" s="154"/>
      <c r="K112" s="150">
        <f>PBS!E112</f>
        <v>0</v>
      </c>
      <c r="L112" s="151"/>
    </row>
    <row r="113" spans="1:12" ht="15.6" hidden="1" x14ac:dyDescent="0.3">
      <c r="A113" s="15"/>
      <c r="B113" s="15"/>
      <c r="C113" s="2" t="str">
        <f>PBS!C113</f>
        <v>13.6.15.5.3.2 Network</v>
      </c>
      <c r="D113" s="2"/>
      <c r="E113" s="15"/>
      <c r="F113" s="154"/>
      <c r="G113" s="154"/>
      <c r="H113" s="154"/>
      <c r="I113" s="154"/>
      <c r="J113" s="154"/>
      <c r="K113" s="150">
        <f>PBS!E113</f>
        <v>0</v>
      </c>
      <c r="L113" s="151"/>
    </row>
    <row r="114" spans="1:12" ht="15.6" hidden="1" x14ac:dyDescent="0.3">
      <c r="A114" s="15"/>
      <c r="B114" s="15"/>
      <c r="C114" s="2" t="str">
        <f>PBS!C114</f>
        <v>13.6.15.5.3.3 Lightning</v>
      </c>
      <c r="D114" s="2"/>
      <c r="E114" s="15"/>
      <c r="F114" s="154"/>
      <c r="G114" s="154"/>
      <c r="H114" s="154"/>
      <c r="I114" s="154"/>
      <c r="J114" s="154"/>
      <c r="K114" s="150">
        <f>PBS!E114</f>
        <v>0</v>
      </c>
      <c r="L114" s="151"/>
    </row>
    <row r="115" spans="1:12" ht="15.6" hidden="1" x14ac:dyDescent="0.3">
      <c r="A115" s="15"/>
      <c r="B115" s="15"/>
      <c r="C115" s="2" t="str">
        <f>PBS!C115</f>
        <v>13.6.15.5.3.4 Ventilation</v>
      </c>
      <c r="D115" s="2"/>
      <c r="E115" s="15"/>
      <c r="F115" s="154"/>
      <c r="G115" s="154"/>
      <c r="H115" s="154"/>
      <c r="I115" s="154"/>
      <c r="J115" s="154"/>
      <c r="K115" s="150">
        <f>PBS!E115</f>
        <v>0</v>
      </c>
      <c r="L115" s="151"/>
    </row>
    <row r="116" spans="1:12" ht="15.6" hidden="1" x14ac:dyDescent="0.3">
      <c r="A116" s="15"/>
      <c r="B116" s="15"/>
      <c r="C116" s="2" t="str">
        <f>PBS!C116</f>
        <v>13.6.15.5.3.5 Fire protection</v>
      </c>
      <c r="D116" s="2"/>
      <c r="E116" s="15"/>
      <c r="F116" s="154"/>
      <c r="G116" s="154"/>
      <c r="H116" s="154"/>
      <c r="I116" s="154"/>
      <c r="J116" s="154"/>
      <c r="K116" s="150">
        <f>PBS!E116</f>
        <v>0</v>
      </c>
      <c r="L116" s="151"/>
    </row>
    <row r="117" spans="1:12" ht="15.6" hidden="1" x14ac:dyDescent="0.3">
      <c r="A117" s="15"/>
      <c r="B117" s="15"/>
      <c r="C117" s="2" t="str">
        <f>PBS!C117</f>
        <v>13.6.15.5.3.6 O2 montitoring</v>
      </c>
      <c r="D117" s="2"/>
      <c r="E117" s="15"/>
      <c r="F117" s="154"/>
      <c r="G117" s="154"/>
      <c r="H117" s="154"/>
      <c r="I117" s="154"/>
      <c r="J117" s="154"/>
      <c r="K117" s="150">
        <f>PBS!E117</f>
        <v>0</v>
      </c>
      <c r="L117" s="151"/>
    </row>
    <row r="118" spans="1:12" ht="15.6" hidden="1" x14ac:dyDescent="0.3">
      <c r="A118" s="15"/>
      <c r="B118" s="15"/>
      <c r="C118" s="2" t="str">
        <f>PBS!C118</f>
        <v>13.6.15.5.3.7 H2O leakage monitoring</v>
      </c>
      <c r="D118" s="2"/>
      <c r="E118" s="15"/>
      <c r="F118" s="154"/>
      <c r="G118" s="154"/>
      <c r="H118" s="154"/>
      <c r="I118" s="154"/>
      <c r="J118" s="154"/>
      <c r="K118" s="150">
        <f>PBS!E118</f>
        <v>0</v>
      </c>
      <c r="L118" s="151"/>
    </row>
    <row r="119" spans="1:12" ht="15.6" hidden="1" x14ac:dyDescent="0.3">
      <c r="A119" s="15"/>
      <c r="B119" s="15"/>
      <c r="C119" s="2" t="str">
        <f>PBS!C119</f>
        <v>13.6.15.5.3.9 Remote area video surveillance</v>
      </c>
      <c r="D119" s="2"/>
      <c r="E119" s="15"/>
      <c r="F119" s="154"/>
      <c r="G119" s="154"/>
      <c r="H119" s="154"/>
      <c r="I119" s="154"/>
      <c r="J119" s="154"/>
      <c r="K119" s="150">
        <f>PBS!E119</f>
        <v>0</v>
      </c>
      <c r="L119" s="151"/>
    </row>
    <row r="120" spans="1:12" ht="15.6" hidden="1" x14ac:dyDescent="0.3">
      <c r="A120" s="15"/>
      <c r="B120" s="15"/>
      <c r="C120" s="2" t="str">
        <f>PBS!C120</f>
        <v>13.6.15.5.3.10 Local crane</v>
      </c>
      <c r="D120" s="2"/>
      <c r="E120" s="15"/>
      <c r="F120" s="154"/>
      <c r="G120" s="154"/>
      <c r="H120" s="154"/>
      <c r="I120" s="154"/>
      <c r="J120" s="154"/>
      <c r="K120" s="150">
        <f>PBS!E120</f>
        <v>14</v>
      </c>
      <c r="L120" s="151"/>
    </row>
    <row r="121" spans="1:12" ht="15.6" hidden="1" x14ac:dyDescent="0.3">
      <c r="A121" s="15"/>
      <c r="B121" s="15"/>
      <c r="C121" s="2" t="str">
        <f>PBS!C121</f>
        <v>13.6.15.5.3.11 Public address system</v>
      </c>
      <c r="D121" s="2"/>
      <c r="E121" s="157"/>
      <c r="F121" s="154"/>
      <c r="G121" s="154"/>
      <c r="H121" s="154"/>
      <c r="I121" s="154"/>
      <c r="J121" s="154"/>
      <c r="K121" s="150">
        <f>PBS!E121</f>
        <v>0</v>
      </c>
      <c r="L121" s="151"/>
    </row>
    <row r="122" spans="1:12" ht="15.6" x14ac:dyDescent="0.3">
      <c r="A122" s="15"/>
      <c r="B122" s="107" t="str">
        <f>PBS!B122</f>
        <v>13.6.15.5.4 Shielding</v>
      </c>
      <c r="C122" s="107"/>
      <c r="D122" s="107"/>
      <c r="E122" s="158"/>
      <c r="F122" s="153"/>
      <c r="G122" s="153"/>
      <c r="H122" s="153">
        <f>K122</f>
        <v>417.52320000000003</v>
      </c>
      <c r="I122" s="153"/>
      <c r="J122" s="153"/>
      <c r="K122" s="150">
        <f>PBS!E122</f>
        <v>417.52320000000003</v>
      </c>
      <c r="L122" s="151"/>
    </row>
    <row r="123" spans="1:12" ht="15.6" x14ac:dyDescent="0.3">
      <c r="A123" s="15"/>
      <c r="B123" s="107" t="str">
        <f>PBS!B123</f>
        <v>13.6.15.5.5 Cave structure</v>
      </c>
      <c r="C123" s="107"/>
      <c r="D123" s="107"/>
      <c r="E123" s="15"/>
      <c r="F123" s="153"/>
      <c r="G123" s="153"/>
      <c r="H123" s="153">
        <f>K123</f>
        <v>120</v>
      </c>
      <c r="I123" s="153"/>
      <c r="J123" s="153"/>
      <c r="K123" s="150">
        <f>PBS!E123</f>
        <v>120</v>
      </c>
      <c r="L123" s="151"/>
    </row>
    <row r="124" spans="1:12" ht="15.6" x14ac:dyDescent="0.3">
      <c r="A124" s="15"/>
      <c r="B124" s="107" t="str">
        <f>PBS!B124</f>
        <v>13.6.15.5.6 Sample env. utilities supply</v>
      </c>
      <c r="C124" s="107"/>
      <c r="D124" s="107"/>
      <c r="E124" s="15"/>
      <c r="F124" s="153"/>
      <c r="G124" s="153"/>
      <c r="H124" s="153"/>
      <c r="I124" s="153">
        <f>K124</f>
        <v>48</v>
      </c>
      <c r="J124" s="153"/>
      <c r="K124" s="150">
        <f>PBS!E124</f>
        <v>48</v>
      </c>
      <c r="L124" s="151"/>
    </row>
    <row r="125" spans="1:12" ht="15.6" hidden="1" x14ac:dyDescent="0.3">
      <c r="A125" s="15"/>
      <c r="B125" s="15"/>
      <c r="C125" s="2" t="str">
        <f>PBS!C125</f>
        <v>13.6.15.5.6.1 Power board</v>
      </c>
      <c r="D125" s="2"/>
      <c r="E125" s="15"/>
      <c r="F125" s="154"/>
      <c r="G125" s="154"/>
      <c r="H125" s="154"/>
      <c r="I125" s="154"/>
      <c r="J125" s="154"/>
      <c r="K125" s="150">
        <f>PBS!E125</f>
        <v>48</v>
      </c>
      <c r="L125" s="151"/>
    </row>
    <row r="126" spans="1:12" ht="15.6" hidden="1" x14ac:dyDescent="0.3">
      <c r="A126" s="15"/>
      <c r="B126" s="15"/>
      <c r="C126" s="2" t="str">
        <f>PBS!C126</f>
        <v>13.6.15.5.6.2 Supply gasses board</v>
      </c>
      <c r="D126" s="2"/>
      <c r="E126" s="15"/>
      <c r="F126" s="154"/>
      <c r="G126" s="154"/>
      <c r="H126" s="154"/>
      <c r="I126" s="154"/>
      <c r="J126" s="154"/>
      <c r="K126" s="150">
        <f>PBS!E126</f>
        <v>0</v>
      </c>
      <c r="L126" s="151"/>
    </row>
    <row r="127" spans="1:12" ht="15.6" hidden="1" x14ac:dyDescent="0.3">
      <c r="A127" s="15"/>
      <c r="B127" s="15"/>
      <c r="C127" s="15"/>
      <c r="D127" s="26" t="str">
        <f>PBS!D127</f>
        <v>13.6.15.5.6.2.1 N2</v>
      </c>
      <c r="E127" s="15"/>
      <c r="F127" s="154"/>
      <c r="G127" s="154"/>
      <c r="H127" s="154"/>
      <c r="I127" s="154"/>
      <c r="J127" s="154"/>
      <c r="K127" s="150">
        <f>PBS!E127</f>
        <v>0</v>
      </c>
      <c r="L127" s="151"/>
    </row>
    <row r="128" spans="1:12" ht="15.6" hidden="1" x14ac:dyDescent="0.3">
      <c r="A128" s="15"/>
      <c r="B128" s="15"/>
      <c r="C128" s="15"/>
      <c r="D128" s="26" t="str">
        <f>PBS!D128</f>
        <v>13.6.15.5.6.2.2 H2</v>
      </c>
      <c r="E128" s="15"/>
      <c r="F128" s="154"/>
      <c r="G128" s="154"/>
      <c r="H128" s="154"/>
      <c r="I128" s="154"/>
      <c r="J128" s="154"/>
      <c r="K128" s="150">
        <f>PBS!E128</f>
        <v>0</v>
      </c>
      <c r="L128" s="151"/>
    </row>
    <row r="129" spans="1:12" ht="15.6" hidden="1" x14ac:dyDescent="0.3">
      <c r="A129" s="15"/>
      <c r="B129" s="15"/>
      <c r="C129" s="15"/>
      <c r="D129" s="26" t="str">
        <f>PBS!D129</f>
        <v>13.6.15.5.6.2.3 3He</v>
      </c>
      <c r="E129" s="15"/>
      <c r="F129" s="154"/>
      <c r="G129" s="154"/>
      <c r="H129" s="154"/>
      <c r="I129" s="154"/>
      <c r="J129" s="154"/>
      <c r="K129" s="150">
        <f>PBS!E129</f>
        <v>0</v>
      </c>
      <c r="L129" s="151"/>
    </row>
    <row r="130" spans="1:12" ht="15.6" hidden="1" x14ac:dyDescent="0.3">
      <c r="A130" s="15"/>
      <c r="B130" s="15"/>
      <c r="C130" s="2" t="str">
        <f>PBS!C130</f>
        <v>13.6.15.5.6.3 Chilled water board</v>
      </c>
      <c r="D130" s="2"/>
      <c r="E130" s="15"/>
      <c r="F130" s="154"/>
      <c r="G130" s="154"/>
      <c r="H130" s="154"/>
      <c r="I130" s="154"/>
      <c r="J130" s="154"/>
      <c r="K130" s="150">
        <f>PBS!E130</f>
        <v>0</v>
      </c>
      <c r="L130" s="151"/>
    </row>
    <row r="131" spans="1:12" ht="15.6" hidden="1" x14ac:dyDescent="0.3">
      <c r="A131" s="15"/>
      <c r="B131" s="15"/>
      <c r="C131" s="2" t="str">
        <f>PBS!C131</f>
        <v>13.6.15.5.6.4 Compressed air</v>
      </c>
      <c r="D131" s="2"/>
      <c r="E131" s="15"/>
      <c r="F131" s="154"/>
      <c r="G131" s="154"/>
      <c r="H131" s="154"/>
      <c r="I131" s="154"/>
      <c r="J131" s="154"/>
      <c r="K131" s="150">
        <f>PBS!E131</f>
        <v>0</v>
      </c>
      <c r="L131" s="151"/>
    </row>
    <row r="132" spans="1:12" ht="15.6" x14ac:dyDescent="0.3">
      <c r="A132" s="15"/>
      <c r="B132" s="107" t="str">
        <f>PBS!B132</f>
        <v>13.6.15.5.7 Sample env. Control box</v>
      </c>
      <c r="C132" s="107"/>
      <c r="D132" s="107"/>
      <c r="E132" s="15"/>
      <c r="F132" s="153"/>
      <c r="G132" s="153"/>
      <c r="H132" s="153"/>
      <c r="I132" s="153">
        <f>K132</f>
        <v>0</v>
      </c>
      <c r="J132" s="153"/>
      <c r="K132" s="150">
        <f>PBS!E132</f>
        <v>0</v>
      </c>
      <c r="L132" s="151"/>
    </row>
    <row r="133" spans="1:12" ht="15.6" x14ac:dyDescent="0.3">
      <c r="A133" s="103" t="str">
        <f>PBS!A133</f>
        <v>13.6.15.6 Control Hutch</v>
      </c>
      <c r="B133" s="103"/>
      <c r="C133" s="103"/>
      <c r="D133" s="103"/>
      <c r="E133" s="15"/>
      <c r="F133" s="149"/>
      <c r="G133" s="149">
        <f>SUM(G134,G144,G145)</f>
        <v>0</v>
      </c>
      <c r="H133" s="149">
        <f t="shared" ref="H133:J133" si="6">SUM(H134,H144,H145)</f>
        <v>0</v>
      </c>
      <c r="I133" s="149">
        <f t="shared" si="6"/>
        <v>25</v>
      </c>
      <c r="J133" s="149">
        <f t="shared" si="6"/>
        <v>0</v>
      </c>
      <c r="K133" s="150">
        <f>PBS!E133</f>
        <v>25</v>
      </c>
      <c r="L133" s="151"/>
    </row>
    <row r="134" spans="1:12" ht="15.6" x14ac:dyDescent="0.3">
      <c r="A134" s="15"/>
      <c r="B134" s="107" t="str">
        <f>PBS!B134</f>
        <v>13.6.15.6.1 Support infrastructure</v>
      </c>
      <c r="C134" s="107"/>
      <c r="D134" s="107"/>
      <c r="E134" s="15"/>
      <c r="F134" s="153"/>
      <c r="G134" s="153"/>
      <c r="H134" s="153"/>
      <c r="I134" s="153">
        <f>K134</f>
        <v>0</v>
      </c>
      <c r="J134" s="153"/>
      <c r="K134" s="150">
        <f>PBS!E134</f>
        <v>0</v>
      </c>
      <c r="L134" s="151"/>
    </row>
    <row r="135" spans="1:12" ht="15.6" hidden="1" x14ac:dyDescent="0.3">
      <c r="A135" s="15"/>
      <c r="B135" s="15"/>
      <c r="C135" s="2" t="str">
        <f>PBS!C135</f>
        <v>13.6.15.6.1.1 Power</v>
      </c>
      <c r="D135" s="2"/>
      <c r="E135" s="15"/>
      <c r="F135" s="154"/>
      <c r="G135" s="154"/>
      <c r="H135" s="154"/>
      <c r="I135" s="154"/>
      <c r="J135" s="154"/>
      <c r="K135" s="150">
        <f>PBS!E135</f>
        <v>0</v>
      </c>
      <c r="L135" s="151"/>
    </row>
    <row r="136" spans="1:12" ht="15.6" hidden="1" x14ac:dyDescent="0.3">
      <c r="A136" s="15"/>
      <c r="B136" s="15"/>
      <c r="C136" s="2" t="str">
        <f>PBS!C136</f>
        <v>13.6.15.6.1.2 Network</v>
      </c>
      <c r="D136" s="2"/>
      <c r="E136" s="15"/>
      <c r="F136" s="154"/>
      <c r="G136" s="154"/>
      <c r="H136" s="154"/>
      <c r="I136" s="154"/>
      <c r="J136" s="154"/>
      <c r="K136" s="150">
        <f>PBS!E136</f>
        <v>0</v>
      </c>
      <c r="L136" s="151"/>
    </row>
    <row r="137" spans="1:12" ht="15.6" hidden="1" x14ac:dyDescent="0.3">
      <c r="A137" s="15"/>
      <c r="B137" s="15"/>
      <c r="C137" s="2" t="str">
        <f>PBS!C137</f>
        <v>13.6.15.6.1.3 Lightning</v>
      </c>
      <c r="D137" s="2"/>
      <c r="E137" s="15"/>
      <c r="F137" s="154"/>
      <c r="G137" s="154"/>
      <c r="H137" s="154"/>
      <c r="I137" s="154"/>
      <c r="J137" s="154"/>
      <c r="K137" s="150">
        <f>PBS!E137</f>
        <v>0</v>
      </c>
      <c r="L137" s="151"/>
    </row>
    <row r="138" spans="1:12" ht="15.6" hidden="1" x14ac:dyDescent="0.3">
      <c r="A138" s="15"/>
      <c r="B138" s="15"/>
      <c r="C138" s="2" t="str">
        <f>PBS!C138</f>
        <v>13.6.15.6.1.4 Ventilation</v>
      </c>
      <c r="D138" s="2"/>
      <c r="E138" s="15"/>
      <c r="F138" s="154"/>
      <c r="G138" s="154"/>
      <c r="H138" s="154"/>
      <c r="I138" s="154"/>
      <c r="J138" s="154"/>
      <c r="K138" s="150">
        <f>PBS!E138</f>
        <v>0</v>
      </c>
      <c r="L138" s="151"/>
    </row>
    <row r="139" spans="1:12" ht="15.6" hidden="1" x14ac:dyDescent="0.3">
      <c r="A139" s="15"/>
      <c r="B139" s="15"/>
      <c r="C139" s="2" t="str">
        <f>PBS!C139</f>
        <v>13.6.15.6.1.5 Fire protection</v>
      </c>
      <c r="D139" s="2"/>
      <c r="E139" s="15"/>
      <c r="F139" s="154"/>
      <c r="G139" s="154"/>
      <c r="H139" s="154"/>
      <c r="I139" s="154"/>
      <c r="J139" s="154"/>
      <c r="K139" s="150">
        <f>PBS!E139</f>
        <v>0</v>
      </c>
      <c r="L139" s="151"/>
    </row>
    <row r="140" spans="1:12" ht="15.6" hidden="1" x14ac:dyDescent="0.3">
      <c r="A140" s="15"/>
      <c r="B140" s="15"/>
      <c r="C140" s="2" t="str">
        <f>PBS!C140</f>
        <v>13.6.15.6.1.6 O2 montitoring</v>
      </c>
      <c r="D140" s="2"/>
      <c r="E140" s="15"/>
      <c r="F140" s="154"/>
      <c r="G140" s="154"/>
      <c r="H140" s="154"/>
      <c r="I140" s="154"/>
      <c r="J140" s="154"/>
      <c r="K140" s="150">
        <f>PBS!E140</f>
        <v>0</v>
      </c>
      <c r="L140" s="151"/>
    </row>
    <row r="141" spans="1:12" ht="15.6" hidden="1" x14ac:dyDescent="0.3">
      <c r="A141" s="15"/>
      <c r="B141" s="15"/>
      <c r="C141" s="2" t="str">
        <f>PBS!C141</f>
        <v>13.6.15.6.1.7 H2O leakage monitoring</v>
      </c>
      <c r="D141" s="2"/>
      <c r="E141" s="15"/>
      <c r="F141" s="154"/>
      <c r="G141" s="154"/>
      <c r="H141" s="154"/>
      <c r="I141" s="154"/>
      <c r="J141" s="154"/>
      <c r="K141" s="150">
        <f>PBS!E141</f>
        <v>0</v>
      </c>
      <c r="L141" s="151"/>
    </row>
    <row r="142" spans="1:12" ht="15.6" hidden="1" x14ac:dyDescent="0.3">
      <c r="A142" s="15"/>
      <c r="B142" s="15"/>
      <c r="C142" s="2" t="str">
        <f>PBS!C142</f>
        <v>13.6.15.6.1.9 Remote area video surveillance</v>
      </c>
      <c r="D142" s="2"/>
      <c r="E142" s="15"/>
      <c r="F142" s="154"/>
      <c r="G142" s="154"/>
      <c r="H142" s="154"/>
      <c r="I142" s="154"/>
      <c r="J142" s="154"/>
      <c r="K142" s="150">
        <f>PBS!E142</f>
        <v>0</v>
      </c>
      <c r="L142" s="151"/>
    </row>
    <row r="143" spans="1:12" ht="15.6" hidden="1" x14ac:dyDescent="0.3">
      <c r="A143" s="15"/>
      <c r="B143" s="15"/>
      <c r="C143" s="2" t="str">
        <f>PBS!C143</f>
        <v>13.6.15.5.1.11 Public address system</v>
      </c>
      <c r="D143" s="2"/>
      <c r="E143" s="15"/>
      <c r="F143" s="154"/>
      <c r="G143" s="154"/>
      <c r="H143" s="154"/>
      <c r="I143" s="154"/>
      <c r="J143" s="154"/>
      <c r="K143" s="150">
        <f>PBS!E143</f>
        <v>0</v>
      </c>
      <c r="L143" s="151"/>
    </row>
    <row r="144" spans="1:12" ht="15.6" x14ac:dyDescent="0.3">
      <c r="A144" s="15"/>
      <c r="B144" s="107" t="str">
        <f>PBS!B144</f>
        <v>13.6.15.6.2 Hutch building structure</v>
      </c>
      <c r="C144" s="107"/>
      <c r="D144" s="107"/>
      <c r="E144" s="15"/>
      <c r="F144" s="153"/>
      <c r="G144" s="153"/>
      <c r="H144" s="153"/>
      <c r="I144" s="153">
        <f>K144</f>
        <v>25</v>
      </c>
      <c r="J144" s="153"/>
      <c r="K144" s="150">
        <f>PBS!E144</f>
        <v>25</v>
      </c>
      <c r="L144" s="151"/>
    </row>
    <row r="145" spans="1:12" ht="15.6" x14ac:dyDescent="0.3">
      <c r="A145" s="15"/>
      <c r="B145" s="107" t="str">
        <f>PBS!B145</f>
        <v>13.6.15.6.3 Control terminal</v>
      </c>
      <c r="C145" s="107"/>
      <c r="D145" s="107"/>
      <c r="E145" s="15"/>
      <c r="F145" s="153"/>
      <c r="G145" s="153"/>
      <c r="H145" s="153"/>
      <c r="I145" s="153">
        <f>K145</f>
        <v>0</v>
      </c>
      <c r="J145" s="153"/>
      <c r="K145" s="150">
        <f>PBS!E145</f>
        <v>0</v>
      </c>
      <c r="L145" s="151"/>
    </row>
    <row r="146" spans="1:12" ht="15.6" x14ac:dyDescent="0.3">
      <c r="A146" s="103" t="str">
        <f>PBS!A146</f>
        <v>13.6.15.7 Sample preparation area</v>
      </c>
      <c r="B146" s="103"/>
      <c r="C146" s="103"/>
      <c r="D146" s="103"/>
      <c r="E146" s="15"/>
      <c r="F146" s="149"/>
      <c r="G146" s="149">
        <f>SUM(G147,G162,G163)</f>
        <v>0</v>
      </c>
      <c r="H146" s="149">
        <f>SUM(H147,H162,H163)</f>
        <v>0</v>
      </c>
      <c r="I146" s="149">
        <f>SUM(I147,I152,I162,I163)</f>
        <v>26.45</v>
      </c>
      <c r="J146" s="149">
        <f t="shared" ref="J146" si="7">SUM(J147,J162,J163)</f>
        <v>0</v>
      </c>
      <c r="K146" s="150">
        <f>PBS!E146</f>
        <v>26.45</v>
      </c>
      <c r="L146" s="151"/>
    </row>
    <row r="147" spans="1:12" ht="15.6" x14ac:dyDescent="0.3">
      <c r="A147" s="15"/>
      <c r="B147" s="107" t="str">
        <f>PBS!B147</f>
        <v>13.6.15.7.1 Utilities distribution</v>
      </c>
      <c r="C147" s="107"/>
      <c r="D147" s="107"/>
      <c r="E147" s="15"/>
      <c r="F147" s="153"/>
      <c r="G147" s="153"/>
      <c r="H147" s="153"/>
      <c r="I147" s="153">
        <f>K147</f>
        <v>0</v>
      </c>
      <c r="J147" s="153"/>
      <c r="K147" s="150">
        <f>PBS!E147</f>
        <v>0</v>
      </c>
      <c r="L147" s="151"/>
    </row>
    <row r="148" spans="1:12" ht="15.6" hidden="1" x14ac:dyDescent="0.3">
      <c r="A148" s="15"/>
      <c r="B148" s="15"/>
      <c r="C148" s="2" t="str">
        <f>PBS!C148</f>
        <v>13.6.15.7.1.1 Power distribution</v>
      </c>
      <c r="D148" s="2"/>
      <c r="E148" s="15"/>
      <c r="F148" s="154"/>
      <c r="G148" s="154"/>
      <c r="H148" s="154"/>
      <c r="I148" s="154"/>
      <c r="J148" s="154"/>
      <c r="K148" s="150">
        <f>PBS!E148</f>
        <v>0</v>
      </c>
      <c r="L148" s="151"/>
    </row>
    <row r="149" spans="1:12" ht="15.6" hidden="1" x14ac:dyDescent="0.3">
      <c r="A149" s="15"/>
      <c r="B149" s="15"/>
      <c r="C149" s="2" t="str">
        <f>PBS!C149</f>
        <v>13.6.15.7.1.2 Chilled water distribution</v>
      </c>
      <c r="D149" s="2"/>
      <c r="E149" s="15"/>
      <c r="F149" s="154"/>
      <c r="G149" s="154"/>
      <c r="H149" s="154"/>
      <c r="I149" s="154"/>
      <c r="J149" s="154"/>
      <c r="K149" s="150">
        <f>PBS!E149</f>
        <v>0</v>
      </c>
      <c r="L149" s="151"/>
    </row>
    <row r="150" spans="1:12" ht="15.6" hidden="1" x14ac:dyDescent="0.3">
      <c r="A150" s="15"/>
      <c r="B150" s="15"/>
      <c r="C150" s="2" t="str">
        <f>PBS!C150</f>
        <v>13.6.15.7.1.3 Compressed air distribution</v>
      </c>
      <c r="D150" s="2"/>
      <c r="E150" s="15"/>
      <c r="F150" s="154"/>
      <c r="G150" s="154"/>
      <c r="H150" s="154"/>
      <c r="I150" s="154"/>
      <c r="J150" s="154"/>
      <c r="K150" s="150">
        <f>PBS!E150</f>
        <v>0</v>
      </c>
      <c r="L150" s="151"/>
    </row>
    <row r="151" spans="1:12" ht="15.6" hidden="1" x14ac:dyDescent="0.3">
      <c r="A151" s="15"/>
      <c r="B151" s="15"/>
      <c r="C151" s="2" t="str">
        <f>PBS!C151</f>
        <v>13.6.15.7.1.4 Gas distribution</v>
      </c>
      <c r="D151" s="2"/>
      <c r="E151" s="15"/>
      <c r="F151" s="154"/>
      <c r="G151" s="154"/>
      <c r="H151" s="154"/>
      <c r="I151" s="154"/>
      <c r="J151" s="154"/>
      <c r="K151" s="150">
        <f>PBS!E151</f>
        <v>0</v>
      </c>
      <c r="L151" s="151"/>
    </row>
    <row r="152" spans="1:12" ht="15.6" x14ac:dyDescent="0.3">
      <c r="A152" s="15"/>
      <c r="B152" s="107" t="str">
        <f>PBS!B152</f>
        <v>13.6.15.7.2 Support infrastructure</v>
      </c>
      <c r="C152" s="107"/>
      <c r="D152" s="107"/>
      <c r="E152" s="15"/>
      <c r="F152" s="153"/>
      <c r="G152" s="153"/>
      <c r="H152" s="153"/>
      <c r="I152" s="153">
        <f>K152</f>
        <v>0</v>
      </c>
      <c r="J152" s="153"/>
      <c r="K152" s="150">
        <f>PBS!E152</f>
        <v>0</v>
      </c>
      <c r="L152" s="151"/>
    </row>
    <row r="153" spans="1:12" ht="15.6" hidden="1" x14ac:dyDescent="0.3">
      <c r="A153" s="15"/>
      <c r="B153" s="15"/>
      <c r="C153" s="2" t="str">
        <f>PBS!C153</f>
        <v>13.6.15.7.2.1 Power</v>
      </c>
      <c r="D153" s="2"/>
      <c r="E153" s="15"/>
      <c r="F153" s="154"/>
      <c r="G153" s="154"/>
      <c r="H153" s="154"/>
      <c r="I153" s="154"/>
      <c r="J153" s="154"/>
      <c r="K153" s="150">
        <f>PBS!E153</f>
        <v>0</v>
      </c>
      <c r="L153" s="151"/>
    </row>
    <row r="154" spans="1:12" ht="15.6" hidden="1" x14ac:dyDescent="0.3">
      <c r="A154" s="15"/>
      <c r="B154" s="15"/>
      <c r="C154" s="2" t="str">
        <f>PBS!C154</f>
        <v>13.6.15.7.2.2 Network</v>
      </c>
      <c r="D154" s="2"/>
      <c r="E154" s="15"/>
      <c r="F154" s="154"/>
      <c r="G154" s="154"/>
      <c r="H154" s="154"/>
      <c r="I154" s="154"/>
      <c r="J154" s="154"/>
      <c r="K154" s="150">
        <f>PBS!E154</f>
        <v>0</v>
      </c>
      <c r="L154" s="151"/>
    </row>
    <row r="155" spans="1:12" ht="15.6" hidden="1" x14ac:dyDescent="0.3">
      <c r="A155" s="15"/>
      <c r="B155" s="15"/>
      <c r="C155" s="2" t="str">
        <f>PBS!C155</f>
        <v>13.6.15.7.2.3 Lightning</v>
      </c>
      <c r="D155" s="2"/>
      <c r="E155" s="15"/>
      <c r="F155" s="154"/>
      <c r="G155" s="154"/>
      <c r="H155" s="154"/>
      <c r="I155" s="154"/>
      <c r="J155" s="154"/>
      <c r="K155" s="150">
        <f>PBS!E155</f>
        <v>0</v>
      </c>
      <c r="L155" s="151"/>
    </row>
    <row r="156" spans="1:12" ht="15.6" hidden="1" x14ac:dyDescent="0.3">
      <c r="A156" s="15"/>
      <c r="B156" s="15"/>
      <c r="C156" s="2" t="str">
        <f>PBS!C156</f>
        <v>13.6.15.7.2.4 Ventilation</v>
      </c>
      <c r="D156" s="2"/>
      <c r="E156" s="15"/>
      <c r="F156" s="154"/>
      <c r="G156" s="154"/>
      <c r="H156" s="154"/>
      <c r="I156" s="154"/>
      <c r="J156" s="154"/>
      <c r="K156" s="150">
        <f>PBS!E156</f>
        <v>0</v>
      </c>
      <c r="L156" s="151"/>
    </row>
    <row r="157" spans="1:12" ht="15.6" hidden="1" x14ac:dyDescent="0.3">
      <c r="A157" s="15"/>
      <c r="B157" s="15"/>
      <c r="C157" s="2" t="str">
        <f>PBS!C157</f>
        <v>13.6.15.7.2.5 Fire protection</v>
      </c>
      <c r="D157" s="2"/>
      <c r="E157" s="15"/>
      <c r="F157" s="154"/>
      <c r="G157" s="154"/>
      <c r="H157" s="154"/>
      <c r="I157" s="154"/>
      <c r="J157" s="154"/>
      <c r="K157" s="150">
        <f>PBS!E157</f>
        <v>0</v>
      </c>
      <c r="L157" s="151"/>
    </row>
    <row r="158" spans="1:12" ht="21" hidden="1" x14ac:dyDescent="0.35">
      <c r="A158" s="15"/>
      <c r="B158" s="15"/>
      <c r="C158" s="2" t="str">
        <f>PBS!C158</f>
        <v>13.6.15.7.2.6 O2 montitoring</v>
      </c>
      <c r="D158" s="2"/>
      <c r="E158" s="159"/>
      <c r="F158" s="160"/>
      <c r="G158" s="160"/>
      <c r="H158" s="160"/>
      <c r="I158" s="160"/>
      <c r="J158" s="160"/>
      <c r="K158" s="150">
        <f>PBS!E158</f>
        <v>0</v>
      </c>
      <c r="L158" s="151"/>
    </row>
    <row r="159" spans="1:12" ht="15.6" hidden="1" x14ac:dyDescent="0.3">
      <c r="A159" s="15"/>
      <c r="B159" s="15"/>
      <c r="C159" s="2" t="str">
        <f>PBS!C159</f>
        <v>13.6.15.7.2.7 H2O leakage monitoring</v>
      </c>
      <c r="D159" s="2"/>
      <c r="E159" s="161"/>
      <c r="F159" s="162"/>
      <c r="G159" s="162"/>
      <c r="H159" s="162"/>
      <c r="I159" s="162"/>
      <c r="J159" s="162"/>
      <c r="K159" s="150">
        <f>PBS!E159</f>
        <v>0</v>
      </c>
      <c r="L159" s="151"/>
    </row>
    <row r="160" spans="1:12" ht="15.6" hidden="1" x14ac:dyDescent="0.3">
      <c r="A160" s="15"/>
      <c r="B160" s="15"/>
      <c r="C160" s="2" t="str">
        <f>PBS!C160</f>
        <v>13.6.15.7.2.9 Remote area video surveillance</v>
      </c>
      <c r="D160" s="2"/>
      <c r="E160" s="161"/>
      <c r="F160" s="162"/>
      <c r="G160" s="162"/>
      <c r="H160" s="162"/>
      <c r="I160" s="162"/>
      <c r="J160" s="162"/>
      <c r="K160" s="150">
        <f>PBS!E160</f>
        <v>0</v>
      </c>
      <c r="L160" s="151"/>
    </row>
    <row r="161" spans="1:12" ht="15.6" hidden="1" x14ac:dyDescent="0.3">
      <c r="A161" s="15"/>
      <c r="B161" s="15"/>
      <c r="C161" s="2" t="str">
        <f>PBS!C161</f>
        <v>13.6.15.7.2.11 Public address system</v>
      </c>
      <c r="D161" s="2"/>
      <c r="E161" s="161"/>
      <c r="F161" s="162"/>
      <c r="G161" s="162"/>
      <c r="H161" s="162"/>
      <c r="I161" s="162"/>
      <c r="J161" s="162"/>
      <c r="K161" s="150">
        <f>PBS!E161</f>
        <v>0</v>
      </c>
      <c r="L161" s="151"/>
    </row>
    <row r="162" spans="1:12" ht="15.6" x14ac:dyDescent="0.3">
      <c r="A162" s="15"/>
      <c r="B162" s="107" t="str">
        <f>PBS!B162</f>
        <v>13.6.15.7.3 Cabin building structure</v>
      </c>
      <c r="C162" s="107"/>
      <c r="D162" s="107"/>
      <c r="E162" s="161"/>
      <c r="F162" s="163"/>
      <c r="G162" s="163"/>
      <c r="H162" s="163"/>
      <c r="I162" s="163">
        <f>K162</f>
        <v>10</v>
      </c>
      <c r="J162" s="163"/>
      <c r="K162" s="150">
        <f>PBS!E162</f>
        <v>10</v>
      </c>
      <c r="L162" s="151"/>
    </row>
    <row r="163" spans="1:12" ht="15.6" x14ac:dyDescent="0.3">
      <c r="A163" s="15"/>
      <c r="B163" s="107" t="str">
        <f>PBS!B163</f>
        <v>13.6.15.7.4 Lab equipment and sample storage</v>
      </c>
      <c r="C163" s="107"/>
      <c r="D163" s="107"/>
      <c r="E163" s="161"/>
      <c r="F163" s="163"/>
      <c r="G163" s="163"/>
      <c r="H163" s="163"/>
      <c r="I163" s="163">
        <f>K163</f>
        <v>16.45</v>
      </c>
      <c r="J163" s="163"/>
      <c r="K163" s="150">
        <f>PBS!E163</f>
        <v>16.45</v>
      </c>
      <c r="L163" s="151"/>
    </row>
    <row r="164" spans="1:12" ht="15.6" x14ac:dyDescent="0.3">
      <c r="A164" s="103" t="str">
        <f>PBS!A164</f>
        <v>13.6.15.8 Utilities distribution (Infrastructure)</v>
      </c>
      <c r="B164" s="103"/>
      <c r="C164" s="103"/>
      <c r="D164" s="103"/>
      <c r="E164" s="161"/>
      <c r="F164" s="164"/>
      <c r="G164" s="164">
        <f>SUM(G165,G170,G175)</f>
        <v>0</v>
      </c>
      <c r="H164" s="164">
        <f>SUM(H165,H170,H175)</f>
        <v>0</v>
      </c>
      <c r="I164" s="164">
        <f>SUM(I165,I170,I175)</f>
        <v>185</v>
      </c>
      <c r="J164" s="164">
        <f t="shared" ref="J164" si="8">SUM(J165,J170,J175)</f>
        <v>0</v>
      </c>
      <c r="K164" s="150">
        <f>PBS!E164</f>
        <v>185</v>
      </c>
      <c r="L164" s="151"/>
    </row>
    <row r="165" spans="1:12" ht="15.6" x14ac:dyDescent="0.3">
      <c r="A165" s="15"/>
      <c r="B165" s="107" t="str">
        <f>PBS!B165</f>
        <v>13.6.15.8.2 Hall 2</v>
      </c>
      <c r="C165" s="107"/>
      <c r="D165" s="107"/>
      <c r="E165" s="161"/>
      <c r="F165" s="163"/>
      <c r="G165" s="163"/>
      <c r="H165" s="163"/>
      <c r="I165" s="163">
        <f>K165</f>
        <v>185</v>
      </c>
      <c r="J165" s="163"/>
      <c r="K165" s="150">
        <f>PBS!E165</f>
        <v>185</v>
      </c>
      <c r="L165" s="151"/>
    </row>
    <row r="166" spans="1:12" ht="15.6" hidden="1" x14ac:dyDescent="0.3">
      <c r="A166" s="15"/>
      <c r="B166" s="15"/>
      <c r="C166" s="2" t="str">
        <f>PBS!C166</f>
        <v>13.6.15.8.1.1 Power distribution</v>
      </c>
      <c r="D166" s="2"/>
      <c r="E166" s="161"/>
      <c r="F166" s="162"/>
      <c r="G166" s="162"/>
      <c r="H166" s="162"/>
      <c r="I166" s="162"/>
      <c r="J166" s="162"/>
      <c r="K166" s="150">
        <f>PBS!E166</f>
        <v>185</v>
      </c>
      <c r="L166" s="151"/>
    </row>
    <row r="167" spans="1:12" ht="15.6" hidden="1" x14ac:dyDescent="0.3">
      <c r="A167" s="15"/>
      <c r="B167" s="15"/>
      <c r="C167" s="2" t="str">
        <f>PBS!C167</f>
        <v>13.6.15.8.1.2 Chilled water distribution</v>
      </c>
      <c r="D167" s="2"/>
      <c r="E167" s="161"/>
      <c r="F167" s="162"/>
      <c r="G167" s="162"/>
      <c r="H167" s="162"/>
      <c r="I167" s="162"/>
      <c r="J167" s="162"/>
      <c r="K167" s="150">
        <f>PBS!E167</f>
        <v>0</v>
      </c>
      <c r="L167" s="151"/>
    </row>
    <row r="168" spans="1:12" ht="15.6" hidden="1" x14ac:dyDescent="0.3">
      <c r="A168" s="15"/>
      <c r="B168" s="15"/>
      <c r="C168" s="2" t="str">
        <f>PBS!C168</f>
        <v>13.6.15.8.1.3 Compressed air distribution</v>
      </c>
      <c r="D168" s="2"/>
      <c r="E168" s="161"/>
      <c r="F168" s="162"/>
      <c r="G168" s="162"/>
      <c r="H168" s="162"/>
      <c r="I168" s="162"/>
      <c r="J168" s="162"/>
      <c r="K168" s="150">
        <f>PBS!E168</f>
        <v>0</v>
      </c>
      <c r="L168" s="151"/>
    </row>
    <row r="169" spans="1:12" ht="15.6" hidden="1" x14ac:dyDescent="0.3">
      <c r="A169" s="15"/>
      <c r="B169" s="15"/>
      <c r="C169" s="2" t="str">
        <f>PBS!C169</f>
        <v>13.6.15.8.1.4 Gas distribution</v>
      </c>
      <c r="D169" s="2"/>
      <c r="E169" s="161"/>
      <c r="F169" s="162"/>
      <c r="G169" s="162"/>
      <c r="H169" s="162"/>
      <c r="I169" s="162"/>
      <c r="J169" s="162"/>
      <c r="K169" s="150">
        <f>PBS!E169</f>
        <v>0</v>
      </c>
      <c r="L169" s="151"/>
    </row>
    <row r="170" spans="1:12" ht="15.6" x14ac:dyDescent="0.3">
      <c r="A170" s="15"/>
      <c r="B170" s="107" t="str">
        <f>PBS!B170</f>
        <v>13.6.15.8.2 Guide Hall</v>
      </c>
      <c r="C170" s="107"/>
      <c r="D170" s="107"/>
      <c r="E170" s="161"/>
      <c r="F170" s="163"/>
      <c r="G170" s="163"/>
      <c r="H170" s="163"/>
      <c r="I170" s="163">
        <f>K170</f>
        <v>0</v>
      </c>
      <c r="J170" s="163"/>
      <c r="K170" s="150">
        <f>PBS!E170</f>
        <v>0</v>
      </c>
      <c r="L170" s="151"/>
    </row>
    <row r="171" spans="1:12" ht="15.6" hidden="1" x14ac:dyDescent="0.3">
      <c r="A171" s="15"/>
      <c r="B171" s="15"/>
      <c r="C171" s="2" t="str">
        <f>PBS!C171</f>
        <v>13.6.15.8.2.1 Power distribution</v>
      </c>
      <c r="D171" s="2"/>
      <c r="E171" s="161"/>
      <c r="F171" s="162"/>
      <c r="G171" s="162"/>
      <c r="H171" s="162"/>
      <c r="I171" s="162"/>
      <c r="J171" s="162"/>
      <c r="K171" s="150">
        <f>PBS!E171</f>
        <v>0</v>
      </c>
      <c r="L171" s="151"/>
    </row>
    <row r="172" spans="1:12" ht="15.6" hidden="1" x14ac:dyDescent="0.3">
      <c r="A172" s="15"/>
      <c r="B172" s="15"/>
      <c r="C172" s="2" t="str">
        <f>PBS!C172</f>
        <v>13.6.15.8.2.2 Chilled water distribution</v>
      </c>
      <c r="D172" s="2"/>
      <c r="E172" s="161"/>
      <c r="F172" s="162"/>
      <c r="G172" s="162"/>
      <c r="H172" s="162"/>
      <c r="I172" s="162"/>
      <c r="J172" s="162"/>
      <c r="K172" s="150">
        <f>PBS!E172</f>
        <v>0</v>
      </c>
      <c r="L172" s="151"/>
    </row>
    <row r="173" spans="1:12" ht="15.6" hidden="1" x14ac:dyDescent="0.3">
      <c r="A173" s="15"/>
      <c r="B173" s="15"/>
      <c r="C173" s="2" t="str">
        <f>PBS!C173</f>
        <v>13.6.15.8.2.3 Compressed air distribution</v>
      </c>
      <c r="D173" s="2"/>
      <c r="E173" s="161"/>
      <c r="F173" s="162"/>
      <c r="G173" s="162"/>
      <c r="H173" s="162"/>
      <c r="I173" s="162"/>
      <c r="J173" s="162"/>
      <c r="K173" s="150">
        <f>PBS!E173</f>
        <v>0</v>
      </c>
      <c r="L173" s="151"/>
    </row>
    <row r="174" spans="1:12" ht="15.6" hidden="1" x14ac:dyDescent="0.3">
      <c r="A174" s="15"/>
      <c r="B174" s="15"/>
      <c r="C174" s="2" t="str">
        <f>PBS!C174</f>
        <v>13.6.15.8.2.4 Gas distribution</v>
      </c>
      <c r="D174" s="2"/>
      <c r="E174" s="161"/>
      <c r="F174" s="162"/>
      <c r="G174" s="162"/>
      <c r="H174" s="162"/>
      <c r="I174" s="162"/>
      <c r="J174" s="162"/>
      <c r="K174" s="150">
        <f>PBS!E174</f>
        <v>0</v>
      </c>
      <c r="L174" s="151"/>
    </row>
    <row r="175" spans="1:12" ht="15.6" x14ac:dyDescent="0.3">
      <c r="A175" s="15"/>
      <c r="B175" s="107" t="str">
        <f>PBS!B175</f>
        <v>13.6.15.8.3 Hall 3</v>
      </c>
      <c r="C175" s="107"/>
      <c r="D175" s="107"/>
      <c r="E175" s="161"/>
      <c r="F175" s="163"/>
      <c r="G175" s="163"/>
      <c r="H175" s="163"/>
      <c r="I175" s="163">
        <f>K175</f>
        <v>0</v>
      </c>
      <c r="J175" s="163"/>
      <c r="K175" s="150">
        <f>PBS!E175</f>
        <v>0</v>
      </c>
      <c r="L175" s="151"/>
    </row>
    <row r="176" spans="1:12" ht="15.6" hidden="1" x14ac:dyDescent="0.3">
      <c r="A176" s="15"/>
      <c r="B176" s="15"/>
      <c r="C176" s="2" t="str">
        <f>PBS!C176</f>
        <v>13.6.15.8.3.1 Power distribution</v>
      </c>
      <c r="D176" s="2"/>
      <c r="E176" s="161"/>
      <c r="F176" s="162"/>
      <c r="G176" s="162"/>
      <c r="H176" s="162"/>
      <c r="I176" s="162"/>
      <c r="J176" s="162"/>
      <c r="K176" s="150">
        <f>PBS!E176</f>
        <v>0</v>
      </c>
      <c r="L176" s="151"/>
    </row>
    <row r="177" spans="1:12" ht="15.6" hidden="1" x14ac:dyDescent="0.3">
      <c r="A177" s="15"/>
      <c r="B177" s="15"/>
      <c r="C177" s="2" t="str">
        <f>PBS!C177</f>
        <v>13.6.15.8.3.2 Chilled water distribution</v>
      </c>
      <c r="D177" s="2"/>
      <c r="E177" s="161"/>
      <c r="F177" s="162"/>
      <c r="G177" s="162"/>
      <c r="H177" s="162"/>
      <c r="I177" s="162"/>
      <c r="J177" s="162"/>
      <c r="K177" s="150">
        <f>PBS!E177</f>
        <v>0</v>
      </c>
      <c r="L177" s="151"/>
    </row>
    <row r="178" spans="1:12" ht="15.6" hidden="1" x14ac:dyDescent="0.3">
      <c r="A178" s="15"/>
      <c r="B178" s="15"/>
      <c r="C178" s="2" t="str">
        <f>PBS!C178</f>
        <v>13.6.15.8.3.3 Compressed air distribution</v>
      </c>
      <c r="D178" s="2"/>
      <c r="E178" s="161"/>
      <c r="F178" s="162"/>
      <c r="G178" s="162"/>
      <c r="H178" s="162"/>
      <c r="I178" s="162"/>
      <c r="J178" s="162"/>
      <c r="K178" s="150">
        <f>PBS!E178</f>
        <v>0</v>
      </c>
      <c r="L178" s="151"/>
    </row>
    <row r="179" spans="1:12" ht="15.6" hidden="1" x14ac:dyDescent="0.3">
      <c r="A179" s="15"/>
      <c r="B179" s="15"/>
      <c r="C179" s="2" t="str">
        <f>PBS!C179</f>
        <v>13.6.15.8.3.4 Gas distribution</v>
      </c>
      <c r="D179" s="2"/>
      <c r="E179" s="161"/>
      <c r="F179" s="162"/>
      <c r="G179" s="162"/>
      <c r="H179" s="162"/>
      <c r="I179" s="162"/>
      <c r="J179" s="162"/>
      <c r="K179" s="150">
        <f>PBS!E179</f>
        <v>0</v>
      </c>
      <c r="L179" s="151"/>
    </row>
    <row r="180" spans="1:12" ht="15.6" x14ac:dyDescent="0.3">
      <c r="A180" s="103" t="str">
        <f>PBS!A180</f>
        <v>13.6.15.9 Support infrastructure</v>
      </c>
      <c r="B180" s="103"/>
      <c r="C180" s="103"/>
      <c r="D180" s="103"/>
      <c r="E180" s="161"/>
      <c r="F180" s="164"/>
      <c r="G180" s="164">
        <f>SUM(G181,G191,G201)</f>
        <v>0</v>
      </c>
      <c r="H180" s="164">
        <f>SUM(H181,H191,H201)</f>
        <v>0</v>
      </c>
      <c r="I180" s="164">
        <f t="shared" ref="I180:J180" si="9">SUM(I181,I191,I201)</f>
        <v>44</v>
      </c>
      <c r="J180" s="164">
        <f t="shared" si="9"/>
        <v>0</v>
      </c>
      <c r="K180" s="150">
        <f>PBS!E180</f>
        <v>44</v>
      </c>
      <c r="L180" s="151"/>
    </row>
    <row r="181" spans="1:12" ht="15.6" x14ac:dyDescent="0.3">
      <c r="A181" s="15"/>
      <c r="B181" s="107" t="str">
        <f>PBS!B181</f>
        <v>13.6.15.9.1Hall 2</v>
      </c>
      <c r="C181" s="107"/>
      <c r="D181" s="107"/>
      <c r="E181" s="161"/>
      <c r="F181" s="163"/>
      <c r="G181" s="163"/>
      <c r="H181" s="163"/>
      <c r="I181" s="163">
        <f>K181</f>
        <v>44</v>
      </c>
      <c r="J181" s="163"/>
      <c r="K181" s="150">
        <f>PBS!E181</f>
        <v>44</v>
      </c>
      <c r="L181" s="151"/>
    </row>
    <row r="182" spans="1:12" ht="15.6" hidden="1" x14ac:dyDescent="0.3">
      <c r="A182" s="15"/>
      <c r="B182" s="15"/>
      <c r="C182" s="2" t="str">
        <f>PBS!C182</f>
        <v>13.6.15.9.1.1 Power</v>
      </c>
      <c r="D182" s="2"/>
      <c r="E182" s="161"/>
      <c r="F182" s="162"/>
      <c r="G182" s="162"/>
      <c r="H182" s="162"/>
      <c r="I182" s="162"/>
      <c r="J182" s="162"/>
      <c r="K182" s="150">
        <f>PBS!E182</f>
        <v>35</v>
      </c>
      <c r="L182" s="151"/>
    </row>
    <row r="183" spans="1:12" ht="15.6" hidden="1" x14ac:dyDescent="0.3">
      <c r="A183" s="15"/>
      <c r="B183" s="15"/>
      <c r="C183" s="2" t="str">
        <f>PBS!C183</f>
        <v>13.6.15.9.1.2 Network</v>
      </c>
      <c r="D183" s="2"/>
      <c r="E183" s="161"/>
      <c r="F183" s="162"/>
      <c r="G183" s="162"/>
      <c r="H183" s="162"/>
      <c r="I183" s="162"/>
      <c r="J183" s="162"/>
      <c r="K183" s="150">
        <f>PBS!E183</f>
        <v>0</v>
      </c>
      <c r="L183" s="151"/>
    </row>
    <row r="184" spans="1:12" ht="15.6" hidden="1" x14ac:dyDescent="0.3">
      <c r="A184" s="15"/>
      <c r="B184" s="15"/>
      <c r="C184" s="2" t="str">
        <f>PBS!C184</f>
        <v>13.6.15.9.1.3 Lightning</v>
      </c>
      <c r="D184" s="2"/>
      <c r="E184" s="161"/>
      <c r="F184" s="162"/>
      <c r="G184" s="162"/>
      <c r="H184" s="162"/>
      <c r="I184" s="162"/>
      <c r="J184" s="162"/>
      <c r="K184" s="150">
        <f>PBS!E184</f>
        <v>1</v>
      </c>
      <c r="L184" s="151"/>
    </row>
    <row r="185" spans="1:12" ht="15.6" hidden="1" x14ac:dyDescent="0.3">
      <c r="A185" s="15"/>
      <c r="B185" s="15"/>
      <c r="C185" s="2" t="str">
        <f>PBS!C185</f>
        <v>13.6.15.9.1.4 Ventilation</v>
      </c>
      <c r="D185" s="2"/>
      <c r="E185" s="161"/>
      <c r="F185" s="162"/>
      <c r="G185" s="162"/>
      <c r="H185" s="162"/>
      <c r="I185" s="162"/>
      <c r="J185" s="162"/>
      <c r="K185" s="150">
        <f>PBS!E185</f>
        <v>2</v>
      </c>
      <c r="L185" s="151"/>
    </row>
    <row r="186" spans="1:12" ht="15.6" hidden="1" x14ac:dyDescent="0.3">
      <c r="A186" s="15"/>
      <c r="B186" s="15"/>
      <c r="C186" s="2" t="str">
        <f>PBS!C186</f>
        <v>13.6.15.9.1.5 Fire protection</v>
      </c>
      <c r="D186" s="2"/>
      <c r="E186" s="161"/>
      <c r="F186" s="162"/>
      <c r="G186" s="162"/>
      <c r="H186" s="162"/>
      <c r="I186" s="162"/>
      <c r="J186" s="162"/>
      <c r="K186" s="150">
        <f>PBS!E186</f>
        <v>0</v>
      </c>
      <c r="L186" s="151"/>
    </row>
    <row r="187" spans="1:12" ht="15.6" hidden="1" x14ac:dyDescent="0.3">
      <c r="A187" s="15"/>
      <c r="B187" s="15"/>
      <c r="C187" s="2" t="str">
        <f>PBS!C187</f>
        <v>13.6.15.9.1.6 O2 montitoring</v>
      </c>
      <c r="D187" s="2"/>
      <c r="E187" s="161"/>
      <c r="F187" s="162"/>
      <c r="G187" s="162"/>
      <c r="H187" s="162"/>
      <c r="I187" s="162"/>
      <c r="J187" s="162"/>
      <c r="K187" s="150">
        <f>PBS!E187</f>
        <v>0</v>
      </c>
      <c r="L187" s="151"/>
    </row>
    <row r="188" spans="1:12" ht="15.6" hidden="1" x14ac:dyDescent="0.3">
      <c r="A188" s="15"/>
      <c r="B188" s="15"/>
      <c r="C188" s="2" t="str">
        <f>PBS!C188</f>
        <v>13.6.15.9.1.7 H2O leakage monitoring</v>
      </c>
      <c r="D188" s="2"/>
      <c r="E188" s="161"/>
      <c r="F188" s="162"/>
      <c r="G188" s="162"/>
      <c r="H188" s="162"/>
      <c r="I188" s="162"/>
      <c r="J188" s="162"/>
      <c r="K188" s="150">
        <f>PBS!E188</f>
        <v>1</v>
      </c>
      <c r="L188" s="151"/>
    </row>
    <row r="189" spans="1:12" ht="15.6" hidden="1" x14ac:dyDescent="0.3">
      <c r="A189" s="15"/>
      <c r="B189" s="15"/>
      <c r="C189" s="2" t="str">
        <f>PBS!C189</f>
        <v>13.6.15.9.1.9 Remote area video surveillance</v>
      </c>
      <c r="D189" s="2"/>
      <c r="E189" s="161"/>
      <c r="F189" s="162"/>
      <c r="G189" s="162"/>
      <c r="H189" s="162"/>
      <c r="I189" s="162"/>
      <c r="J189" s="162"/>
      <c r="K189" s="150">
        <f>PBS!E189</f>
        <v>3</v>
      </c>
      <c r="L189" s="151"/>
    </row>
    <row r="190" spans="1:12" ht="15.6" hidden="1" x14ac:dyDescent="0.3">
      <c r="A190" s="15"/>
      <c r="B190" s="15"/>
      <c r="C190" s="2" t="str">
        <f>PBS!C190</f>
        <v>13.6.15.9.1.11 Public address system</v>
      </c>
      <c r="D190" s="2"/>
      <c r="E190" s="161"/>
      <c r="F190" s="162"/>
      <c r="G190" s="162"/>
      <c r="H190" s="162"/>
      <c r="I190" s="162"/>
      <c r="J190" s="162"/>
      <c r="K190" s="150">
        <f>PBS!E190</f>
        <v>2</v>
      </c>
      <c r="L190" s="151"/>
    </row>
    <row r="191" spans="1:12" ht="15.6" x14ac:dyDescent="0.3">
      <c r="A191" s="15"/>
      <c r="B191" s="107" t="str">
        <f>PBS!B191</f>
        <v>13.6.15.9.2 Guide Hall</v>
      </c>
      <c r="C191" s="107"/>
      <c r="D191" s="107"/>
      <c r="E191" s="161"/>
      <c r="F191" s="163"/>
      <c r="G191" s="163"/>
      <c r="H191" s="163"/>
      <c r="I191" s="163">
        <f>K191</f>
        <v>0</v>
      </c>
      <c r="J191" s="163"/>
      <c r="K191" s="150">
        <f>PBS!E191</f>
        <v>0</v>
      </c>
      <c r="L191" s="151"/>
    </row>
    <row r="192" spans="1:12" ht="15.6" hidden="1" x14ac:dyDescent="0.3">
      <c r="A192" s="15"/>
      <c r="B192" s="15"/>
      <c r="C192" s="2" t="str">
        <f>PBS!C192</f>
        <v>13.6.15.9.2.1 Power</v>
      </c>
      <c r="D192" s="2"/>
      <c r="E192" s="161"/>
      <c r="F192" s="162"/>
      <c r="G192" s="162"/>
      <c r="H192" s="162"/>
      <c r="I192" s="162"/>
      <c r="J192" s="162"/>
      <c r="K192" s="150">
        <f>PBS!E192</f>
        <v>0</v>
      </c>
      <c r="L192" s="151"/>
    </row>
    <row r="193" spans="1:12" ht="15.6" hidden="1" x14ac:dyDescent="0.3">
      <c r="A193" s="15"/>
      <c r="B193" s="15"/>
      <c r="C193" s="2" t="str">
        <f>PBS!C193</f>
        <v>13.6.15.9.2.2 Network</v>
      </c>
      <c r="D193" s="2"/>
      <c r="E193" s="161"/>
      <c r="F193" s="162"/>
      <c r="G193" s="162"/>
      <c r="H193" s="162"/>
      <c r="I193" s="162"/>
      <c r="J193" s="162"/>
      <c r="K193" s="150">
        <f>PBS!E193</f>
        <v>0</v>
      </c>
      <c r="L193" s="151"/>
    </row>
    <row r="194" spans="1:12" ht="15.6" hidden="1" x14ac:dyDescent="0.3">
      <c r="A194" s="15"/>
      <c r="B194" s="15"/>
      <c r="C194" s="2" t="str">
        <f>PBS!C194</f>
        <v>13.6.15.9.2.3 Lightning</v>
      </c>
      <c r="D194" s="2"/>
      <c r="E194" s="161"/>
      <c r="F194" s="162"/>
      <c r="G194" s="162"/>
      <c r="H194" s="162"/>
      <c r="I194" s="162"/>
      <c r="J194" s="162"/>
      <c r="K194" s="150">
        <f>PBS!E194</f>
        <v>0</v>
      </c>
      <c r="L194" s="151"/>
    </row>
    <row r="195" spans="1:12" ht="15.6" hidden="1" x14ac:dyDescent="0.3">
      <c r="A195" s="15"/>
      <c r="B195" s="15"/>
      <c r="C195" s="2" t="str">
        <f>PBS!C195</f>
        <v>13.6.15.9.2.4 Ventilation</v>
      </c>
      <c r="D195" s="2"/>
      <c r="E195" s="161"/>
      <c r="F195" s="162"/>
      <c r="G195" s="162"/>
      <c r="H195" s="162"/>
      <c r="I195" s="162"/>
      <c r="J195" s="162"/>
      <c r="K195" s="150">
        <f>PBS!E195</f>
        <v>0</v>
      </c>
      <c r="L195" s="151"/>
    </row>
    <row r="196" spans="1:12" ht="15.6" hidden="1" x14ac:dyDescent="0.3">
      <c r="A196" s="15"/>
      <c r="B196" s="15"/>
      <c r="C196" s="2" t="str">
        <f>PBS!C196</f>
        <v>13.6.15.9.2.5 Fire protection</v>
      </c>
      <c r="D196" s="2"/>
      <c r="E196" s="161"/>
      <c r="F196" s="162"/>
      <c r="G196" s="162"/>
      <c r="H196" s="162"/>
      <c r="I196" s="162"/>
      <c r="J196" s="162"/>
      <c r="K196" s="150">
        <f>PBS!E196</f>
        <v>0</v>
      </c>
      <c r="L196" s="151"/>
    </row>
    <row r="197" spans="1:12" ht="15.6" hidden="1" x14ac:dyDescent="0.3">
      <c r="A197" s="15"/>
      <c r="B197" s="15"/>
      <c r="C197" s="2" t="str">
        <f>PBS!C197</f>
        <v>13.6.15.9.2.6 O2 montitoring</v>
      </c>
      <c r="D197" s="2"/>
      <c r="E197" s="161"/>
      <c r="F197" s="162"/>
      <c r="G197" s="162"/>
      <c r="H197" s="162"/>
      <c r="I197" s="162"/>
      <c r="J197" s="162"/>
      <c r="K197" s="150">
        <f>PBS!E197</f>
        <v>0</v>
      </c>
      <c r="L197" s="151"/>
    </row>
    <row r="198" spans="1:12" ht="15.6" hidden="1" x14ac:dyDescent="0.3">
      <c r="A198" s="15"/>
      <c r="B198" s="15"/>
      <c r="C198" s="2" t="str">
        <f>PBS!C198</f>
        <v>13.6.15.9.2.7 H2O leakage monitoring</v>
      </c>
      <c r="D198" s="2"/>
      <c r="E198" s="161"/>
      <c r="F198" s="162"/>
      <c r="G198" s="162"/>
      <c r="H198" s="162"/>
      <c r="I198" s="162"/>
      <c r="J198" s="162"/>
      <c r="K198" s="150">
        <f>PBS!E198</f>
        <v>0</v>
      </c>
      <c r="L198" s="151"/>
    </row>
    <row r="199" spans="1:12" ht="15.6" hidden="1" x14ac:dyDescent="0.3">
      <c r="A199" s="15"/>
      <c r="B199" s="15"/>
      <c r="C199" s="2" t="str">
        <f>PBS!C199</f>
        <v>13.6.15.9.2.9 Remote area video surveillance</v>
      </c>
      <c r="D199" s="2"/>
      <c r="E199" s="161"/>
      <c r="F199" s="162"/>
      <c r="G199" s="162"/>
      <c r="H199" s="162"/>
      <c r="I199" s="162"/>
      <c r="J199" s="162"/>
      <c r="K199" s="150">
        <f>PBS!E199</f>
        <v>0</v>
      </c>
      <c r="L199" s="151"/>
    </row>
    <row r="200" spans="1:12" ht="15.6" hidden="1" x14ac:dyDescent="0.3">
      <c r="A200" s="15"/>
      <c r="B200" s="15"/>
      <c r="C200" s="2" t="str">
        <f>PBS!C200</f>
        <v>13.6.15.9.2.11 Public address system</v>
      </c>
      <c r="D200" s="2"/>
      <c r="E200" s="161"/>
      <c r="F200" s="162"/>
      <c r="G200" s="162"/>
      <c r="H200" s="162"/>
      <c r="I200" s="162"/>
      <c r="J200" s="162"/>
      <c r="K200" s="150">
        <f>PBS!E200</f>
        <v>0</v>
      </c>
      <c r="L200" s="151"/>
    </row>
    <row r="201" spans="1:12" ht="15.6" x14ac:dyDescent="0.3">
      <c r="A201" s="15"/>
      <c r="B201" s="107" t="str">
        <f>PBS!B201</f>
        <v>13.6.15.9.3 Hall 3</v>
      </c>
      <c r="C201" s="107"/>
      <c r="D201" s="107"/>
      <c r="E201" s="161"/>
      <c r="F201" s="163"/>
      <c r="G201" s="163"/>
      <c r="H201" s="163"/>
      <c r="I201" s="163">
        <f>K201</f>
        <v>0</v>
      </c>
      <c r="J201" s="163"/>
      <c r="K201" s="150">
        <f>PBS!E201</f>
        <v>0</v>
      </c>
      <c r="L201" s="151"/>
    </row>
    <row r="202" spans="1:12" ht="15.6" hidden="1" x14ac:dyDescent="0.3">
      <c r="A202" s="15"/>
      <c r="B202" s="15"/>
      <c r="C202" s="2" t="str">
        <f>PBS!C202</f>
        <v>13.6.15.9.3.1 Power</v>
      </c>
      <c r="D202" s="2"/>
      <c r="E202" s="161"/>
      <c r="F202" s="162"/>
      <c r="G202" s="162"/>
      <c r="H202" s="162"/>
      <c r="I202" s="162"/>
      <c r="J202" s="162"/>
      <c r="K202" s="150">
        <f>PBS!E202</f>
        <v>0</v>
      </c>
      <c r="L202" s="151"/>
    </row>
    <row r="203" spans="1:12" ht="15.6" hidden="1" x14ac:dyDescent="0.3">
      <c r="A203" s="15"/>
      <c r="B203" s="15"/>
      <c r="C203" s="2" t="str">
        <f>PBS!C203</f>
        <v>13.6.15.9.3.2 Network</v>
      </c>
      <c r="D203" s="2"/>
      <c r="E203" s="161"/>
      <c r="F203" s="162"/>
      <c r="G203" s="162"/>
      <c r="H203" s="162"/>
      <c r="I203" s="162"/>
      <c r="J203" s="162"/>
      <c r="K203" s="150">
        <f>PBS!E203</f>
        <v>0</v>
      </c>
      <c r="L203" s="151"/>
    </row>
    <row r="204" spans="1:12" ht="15.6" hidden="1" x14ac:dyDescent="0.3">
      <c r="A204" s="15"/>
      <c r="B204" s="15"/>
      <c r="C204" s="2" t="str">
        <f>PBS!C204</f>
        <v>13.6.15.9.3.3 Lightning</v>
      </c>
      <c r="D204" s="2"/>
      <c r="E204" s="161"/>
      <c r="F204" s="162"/>
      <c r="G204" s="162"/>
      <c r="H204" s="162"/>
      <c r="I204" s="162"/>
      <c r="J204" s="162"/>
      <c r="K204" s="150">
        <f>PBS!E204</f>
        <v>0</v>
      </c>
      <c r="L204" s="151"/>
    </row>
    <row r="205" spans="1:12" ht="15.6" hidden="1" x14ac:dyDescent="0.3">
      <c r="A205" s="15"/>
      <c r="B205" s="15"/>
      <c r="C205" s="2" t="str">
        <f>PBS!C205</f>
        <v>13.6.15.9.3.4 Ventilation</v>
      </c>
      <c r="D205" s="2"/>
      <c r="E205" s="161"/>
      <c r="F205" s="162"/>
      <c r="G205" s="162"/>
      <c r="H205" s="162"/>
      <c r="I205" s="162"/>
      <c r="J205" s="162"/>
      <c r="K205" s="150">
        <f>PBS!E205</f>
        <v>0</v>
      </c>
      <c r="L205" s="151"/>
    </row>
    <row r="206" spans="1:12" ht="15.6" hidden="1" x14ac:dyDescent="0.3">
      <c r="A206" s="15"/>
      <c r="B206" s="15"/>
      <c r="C206" s="2" t="str">
        <f>PBS!C206</f>
        <v>13.6.15.9.3.5 Fire protection</v>
      </c>
      <c r="D206" s="2"/>
      <c r="E206" s="161"/>
      <c r="F206" s="162"/>
      <c r="G206" s="162"/>
      <c r="H206" s="162"/>
      <c r="I206" s="162"/>
      <c r="J206" s="162"/>
      <c r="K206" s="150">
        <f>PBS!E206</f>
        <v>0</v>
      </c>
      <c r="L206" s="151"/>
    </row>
    <row r="207" spans="1:12" ht="15.6" hidden="1" x14ac:dyDescent="0.3">
      <c r="A207" s="15"/>
      <c r="B207" s="15"/>
      <c r="C207" s="2" t="str">
        <f>PBS!C207</f>
        <v>13.6.15.9.3.6 O2 montitoring</v>
      </c>
      <c r="D207" s="2"/>
      <c r="E207" s="161"/>
      <c r="F207" s="162"/>
      <c r="G207" s="162"/>
      <c r="H207" s="162"/>
      <c r="I207" s="162"/>
      <c r="J207" s="162"/>
      <c r="K207" s="150">
        <f>PBS!E207</f>
        <v>0</v>
      </c>
      <c r="L207" s="151"/>
    </row>
    <row r="208" spans="1:12" ht="15.6" hidden="1" x14ac:dyDescent="0.3">
      <c r="A208" s="15"/>
      <c r="B208" s="15"/>
      <c r="C208" s="2" t="str">
        <f>PBS!C208</f>
        <v>13.6.15.9.3.7 H2O leakage monitoring</v>
      </c>
      <c r="D208" s="2"/>
      <c r="E208" s="161"/>
      <c r="F208" s="162"/>
      <c r="G208" s="162"/>
      <c r="H208" s="162"/>
      <c r="I208" s="162"/>
      <c r="J208" s="162"/>
      <c r="K208" s="150">
        <f>PBS!E208</f>
        <v>0</v>
      </c>
      <c r="L208" s="151"/>
    </row>
    <row r="209" spans="1:12" ht="15.6" hidden="1" x14ac:dyDescent="0.3">
      <c r="A209" s="15"/>
      <c r="B209" s="15"/>
      <c r="C209" s="2" t="str">
        <f>PBS!C209</f>
        <v>13.6.15.9.3.9 Remote area video surveillance</v>
      </c>
      <c r="D209" s="2"/>
      <c r="E209" s="161"/>
      <c r="F209" s="162"/>
      <c r="G209" s="162"/>
      <c r="H209" s="162"/>
      <c r="I209" s="162"/>
      <c r="J209" s="162"/>
      <c r="K209" s="150">
        <f>PBS!E209</f>
        <v>0</v>
      </c>
      <c r="L209" s="151"/>
    </row>
    <row r="210" spans="1:12" ht="15.6" hidden="1" x14ac:dyDescent="0.3">
      <c r="A210" s="15"/>
      <c r="B210" s="15"/>
      <c r="C210" s="2" t="str">
        <f>PBS!C210</f>
        <v>13.6.15.9.3.11 Public address system</v>
      </c>
      <c r="D210" s="2"/>
      <c r="E210" s="161"/>
      <c r="F210" s="162"/>
      <c r="G210" s="162"/>
      <c r="H210" s="162"/>
      <c r="I210" s="162"/>
      <c r="J210" s="162"/>
      <c r="K210" s="150">
        <f>PBS!E210</f>
        <v>0</v>
      </c>
      <c r="L210" s="151"/>
    </row>
    <row r="211" spans="1:12" ht="15.6" x14ac:dyDescent="0.3">
      <c r="A211" s="103" t="str">
        <f>PBS!A211</f>
        <v>13.6.15.10 Control racks</v>
      </c>
      <c r="B211" s="103"/>
      <c r="C211" s="103"/>
      <c r="D211" s="103"/>
      <c r="E211" s="161"/>
      <c r="F211" s="164"/>
      <c r="G211" s="164">
        <f>SUM(G212,G219,G226)</f>
        <v>0</v>
      </c>
      <c r="H211" s="164">
        <f t="shared" ref="H211:J211" si="10">SUM(H212,H219,H226)</f>
        <v>0</v>
      </c>
      <c r="I211" s="164">
        <f t="shared" si="10"/>
        <v>0</v>
      </c>
      <c r="J211" s="164">
        <f t="shared" si="10"/>
        <v>0</v>
      </c>
      <c r="K211" s="150">
        <f>PBS!E211</f>
        <v>0</v>
      </c>
      <c r="L211" s="151"/>
    </row>
    <row r="212" spans="1:12" ht="15.6" x14ac:dyDescent="0.3">
      <c r="A212" s="15"/>
      <c r="B212" s="107" t="str">
        <f>PBS!B212</f>
        <v>13.6.15.10.1 Hall 2</v>
      </c>
      <c r="C212" s="107"/>
      <c r="D212" s="107"/>
      <c r="E212" s="161"/>
      <c r="F212" s="163"/>
      <c r="G212" s="163"/>
      <c r="H212" s="163"/>
      <c r="I212" s="163">
        <f>K212</f>
        <v>0</v>
      </c>
      <c r="J212" s="163"/>
      <c r="K212" s="150">
        <f>PBS!E212</f>
        <v>0</v>
      </c>
      <c r="L212" s="151"/>
    </row>
    <row r="213" spans="1:12" ht="15.6" hidden="1" x14ac:dyDescent="0.3">
      <c r="A213" s="15"/>
      <c r="B213" s="15"/>
      <c r="C213" s="2" t="str">
        <f>PBS!C213</f>
        <v>13.6.15.10.2.1 DAQ rack</v>
      </c>
      <c r="D213" s="2"/>
      <c r="E213" s="161"/>
      <c r="F213" s="162"/>
      <c r="G213" s="162"/>
      <c r="H213" s="162"/>
      <c r="I213" s="162"/>
      <c r="J213" s="162"/>
      <c r="K213" s="150">
        <f>PBS!E213</f>
        <v>0</v>
      </c>
      <c r="L213" s="151"/>
    </row>
    <row r="214" spans="1:12" ht="15.6" hidden="1" x14ac:dyDescent="0.3">
      <c r="A214" s="15"/>
      <c r="B214" s="15"/>
      <c r="C214" s="2" t="str">
        <f>PBS!C214</f>
        <v>13.6.15.10.2.2 DMSC rack</v>
      </c>
      <c r="D214" s="2"/>
      <c r="E214" s="161"/>
      <c r="F214" s="162"/>
      <c r="G214" s="162"/>
      <c r="H214" s="162"/>
      <c r="I214" s="162"/>
      <c r="J214" s="162"/>
      <c r="K214" s="150">
        <f>PBS!E214</f>
        <v>0</v>
      </c>
      <c r="L214" s="151"/>
    </row>
    <row r="215" spans="1:12" ht="15.6" hidden="1" x14ac:dyDescent="0.3">
      <c r="A215" s="15"/>
      <c r="B215" s="15"/>
      <c r="C215" s="2" t="str">
        <f>PBS!C215</f>
        <v>13.6.15.10.2.3 Motion control rack</v>
      </c>
      <c r="D215" s="2"/>
      <c r="E215" s="161"/>
      <c r="F215" s="162"/>
      <c r="G215" s="162"/>
      <c r="H215" s="162"/>
      <c r="I215" s="162"/>
      <c r="J215" s="162"/>
      <c r="K215" s="150">
        <f>PBS!E215</f>
        <v>0</v>
      </c>
      <c r="L215" s="151"/>
    </row>
    <row r="216" spans="1:12" ht="15.6" hidden="1" x14ac:dyDescent="0.3">
      <c r="A216" s="15"/>
      <c r="B216" s="15"/>
      <c r="C216" s="2" t="str">
        <f>PBS!C216</f>
        <v>13.6.15.10.2.4 Chopper control rack</v>
      </c>
      <c r="D216" s="2"/>
      <c r="E216" s="161"/>
      <c r="F216" s="162"/>
      <c r="G216" s="162"/>
      <c r="H216" s="162"/>
      <c r="I216" s="162"/>
      <c r="J216" s="162"/>
      <c r="K216" s="150">
        <f>PBS!E216</f>
        <v>0</v>
      </c>
      <c r="L216" s="151"/>
    </row>
    <row r="217" spans="1:12" ht="15.6" hidden="1" x14ac:dyDescent="0.3">
      <c r="A217" s="15"/>
      <c r="B217" s="15"/>
      <c r="C217" s="2" t="str">
        <f>PBS!C217</f>
        <v>13.6.15.10.2.5 Vacuum control rack</v>
      </c>
      <c r="D217" s="2"/>
      <c r="E217" s="161"/>
      <c r="F217" s="162"/>
      <c r="G217" s="162"/>
      <c r="H217" s="162"/>
      <c r="I217" s="162"/>
      <c r="J217" s="162"/>
      <c r="K217" s="150">
        <f>PBS!E217</f>
        <v>0</v>
      </c>
      <c r="L217" s="151"/>
    </row>
    <row r="218" spans="1:12" ht="15.6" hidden="1" x14ac:dyDescent="0.3">
      <c r="A218" s="15"/>
      <c r="B218" s="15"/>
      <c r="C218" s="2" t="str">
        <f>PBS!C218</f>
        <v>13.6.15.10.2.6 Personal safety system rack</v>
      </c>
      <c r="D218" s="2"/>
      <c r="E218" s="161"/>
      <c r="F218" s="162"/>
      <c r="G218" s="162"/>
      <c r="H218" s="162"/>
      <c r="I218" s="162"/>
      <c r="J218" s="162"/>
      <c r="K218" s="150">
        <f>PBS!E218</f>
        <v>0</v>
      </c>
      <c r="L218" s="151"/>
    </row>
    <row r="219" spans="1:12" ht="15.6" x14ac:dyDescent="0.3">
      <c r="A219" s="15"/>
      <c r="B219" s="107" t="str">
        <f>PBS!B219</f>
        <v>13.6.15.10.2 Guide Hall</v>
      </c>
      <c r="C219" s="107"/>
      <c r="D219" s="107"/>
      <c r="E219" s="161"/>
      <c r="F219" s="163"/>
      <c r="G219" s="163"/>
      <c r="H219" s="163"/>
      <c r="I219" s="163">
        <f>K219</f>
        <v>0</v>
      </c>
      <c r="J219" s="163"/>
      <c r="K219" s="150">
        <f>PBS!E219</f>
        <v>0</v>
      </c>
      <c r="L219" s="151"/>
    </row>
    <row r="220" spans="1:12" ht="15.6" hidden="1" x14ac:dyDescent="0.3">
      <c r="A220" s="15"/>
      <c r="B220" s="15"/>
      <c r="C220" s="2" t="str">
        <f>PBS!C220</f>
        <v>13.6.15.10.2.1 DAQ rack</v>
      </c>
      <c r="D220" s="2"/>
      <c r="E220" s="161"/>
      <c r="F220" s="162"/>
      <c r="G220" s="162"/>
      <c r="H220" s="162"/>
      <c r="I220" s="162"/>
      <c r="J220" s="162"/>
      <c r="K220" s="150">
        <f>PBS!E220</f>
        <v>0</v>
      </c>
      <c r="L220" s="151"/>
    </row>
    <row r="221" spans="1:12" ht="15.6" hidden="1" x14ac:dyDescent="0.3">
      <c r="A221" s="15"/>
      <c r="B221" s="15"/>
      <c r="C221" s="2" t="str">
        <f>PBS!C221</f>
        <v>13.6.15.10.2.2 DMSC rack</v>
      </c>
      <c r="D221" s="2"/>
      <c r="E221" s="161"/>
      <c r="F221" s="162"/>
      <c r="G221" s="162"/>
      <c r="H221" s="162"/>
      <c r="I221" s="162"/>
      <c r="J221" s="162"/>
      <c r="K221" s="150">
        <f>PBS!E221</f>
        <v>0</v>
      </c>
      <c r="L221" s="151"/>
    </row>
    <row r="222" spans="1:12" ht="15.6" hidden="1" x14ac:dyDescent="0.3">
      <c r="A222" s="15"/>
      <c r="B222" s="15"/>
      <c r="C222" s="2" t="str">
        <f>PBS!C222</f>
        <v>13.6.15.10.2.3 Motion control rack</v>
      </c>
      <c r="D222" s="2"/>
      <c r="E222" s="161"/>
      <c r="F222" s="162"/>
      <c r="G222" s="162"/>
      <c r="H222" s="162"/>
      <c r="I222" s="162"/>
      <c r="J222" s="162"/>
      <c r="K222" s="150">
        <f>PBS!E222</f>
        <v>0</v>
      </c>
      <c r="L222" s="151"/>
    </row>
    <row r="223" spans="1:12" ht="15.6" hidden="1" x14ac:dyDescent="0.3">
      <c r="A223" s="15"/>
      <c r="B223" s="15"/>
      <c r="C223" s="2" t="str">
        <f>PBS!C223</f>
        <v>13.6.15.10.2.4 Chopper control rack</v>
      </c>
      <c r="D223" s="2"/>
      <c r="E223" s="161"/>
      <c r="F223" s="162"/>
      <c r="G223" s="162"/>
      <c r="H223" s="162"/>
      <c r="I223" s="162"/>
      <c r="J223" s="162"/>
      <c r="K223" s="150">
        <f>PBS!E223</f>
        <v>0</v>
      </c>
      <c r="L223" s="151"/>
    </row>
    <row r="224" spans="1:12" ht="15.6" hidden="1" x14ac:dyDescent="0.3">
      <c r="A224" s="15"/>
      <c r="B224" s="15"/>
      <c r="C224" s="2" t="str">
        <f>PBS!C224</f>
        <v>13.6.15.10.2.5 Vacuum control rack</v>
      </c>
      <c r="D224" s="2"/>
      <c r="E224" s="161"/>
      <c r="F224" s="162"/>
      <c r="G224" s="162"/>
      <c r="H224" s="162"/>
      <c r="I224" s="162"/>
      <c r="J224" s="162"/>
      <c r="K224" s="150">
        <f>PBS!E224</f>
        <v>0</v>
      </c>
      <c r="L224" s="151"/>
    </row>
    <row r="225" spans="1:12" ht="15.6" hidden="1" x14ac:dyDescent="0.3">
      <c r="A225" s="15"/>
      <c r="B225" s="15"/>
      <c r="C225" s="2" t="str">
        <f>PBS!C225</f>
        <v>13.6.15.10.2.6 Personal safety system rack</v>
      </c>
      <c r="D225" s="2"/>
      <c r="E225" s="161"/>
      <c r="F225" s="162"/>
      <c r="G225" s="162"/>
      <c r="H225" s="162"/>
      <c r="I225" s="162"/>
      <c r="J225" s="162"/>
      <c r="K225" s="150">
        <f>PBS!E225</f>
        <v>0</v>
      </c>
      <c r="L225" s="151"/>
    </row>
    <row r="226" spans="1:12" ht="15.6" x14ac:dyDescent="0.3">
      <c r="A226" s="15"/>
      <c r="B226" s="107" t="str">
        <f>PBS!B226</f>
        <v>13.6.15.10.3 Hall 3</v>
      </c>
      <c r="C226" s="107"/>
      <c r="D226" s="107"/>
      <c r="E226" s="161"/>
      <c r="F226" s="163"/>
      <c r="G226" s="163"/>
      <c r="H226" s="163"/>
      <c r="I226" s="163">
        <f>K226</f>
        <v>0</v>
      </c>
      <c r="J226" s="163"/>
      <c r="K226" s="150">
        <f>PBS!E226</f>
        <v>0</v>
      </c>
      <c r="L226" s="151"/>
    </row>
    <row r="227" spans="1:12" ht="15.6" hidden="1" x14ac:dyDescent="0.3">
      <c r="A227" s="15"/>
      <c r="B227" s="15"/>
      <c r="C227" s="2" t="str">
        <f>PBS!C227</f>
        <v>13.6.15.10.3.1 DAQ rack</v>
      </c>
      <c r="D227" s="2"/>
      <c r="E227" s="161"/>
      <c r="F227" s="162"/>
      <c r="G227" s="162"/>
      <c r="H227" s="162"/>
      <c r="I227" s="162"/>
      <c r="J227" s="162"/>
      <c r="K227" s="150">
        <f>PBS!E227</f>
        <v>0</v>
      </c>
      <c r="L227" s="151"/>
    </row>
    <row r="228" spans="1:12" ht="15.6" hidden="1" x14ac:dyDescent="0.3">
      <c r="A228" s="15"/>
      <c r="B228" s="15"/>
      <c r="C228" s="2" t="str">
        <f>PBS!C228</f>
        <v>13.6.15.10.3.2 DMSC rack</v>
      </c>
      <c r="D228" s="2"/>
      <c r="E228" s="161"/>
      <c r="F228" s="162"/>
      <c r="G228" s="162"/>
      <c r="H228" s="162"/>
      <c r="I228" s="162"/>
      <c r="J228" s="162"/>
      <c r="K228" s="150">
        <f>PBS!E228</f>
        <v>0</v>
      </c>
      <c r="L228" s="151"/>
    </row>
    <row r="229" spans="1:12" ht="15.6" hidden="1" x14ac:dyDescent="0.3">
      <c r="A229" s="15"/>
      <c r="B229" s="15"/>
      <c r="C229" s="2" t="str">
        <f>PBS!C229</f>
        <v>13.6.15.10.3.3 Motion control rack</v>
      </c>
      <c r="D229" s="2"/>
      <c r="E229" s="161"/>
      <c r="F229" s="162"/>
      <c r="G229" s="162"/>
      <c r="H229" s="162"/>
      <c r="I229" s="162"/>
      <c r="J229" s="162"/>
      <c r="K229" s="150">
        <f>PBS!E229</f>
        <v>0</v>
      </c>
      <c r="L229" s="151"/>
    </row>
    <row r="230" spans="1:12" ht="15.6" hidden="1" x14ac:dyDescent="0.3">
      <c r="A230" s="15"/>
      <c r="B230" s="15"/>
      <c r="C230" s="2" t="str">
        <f>PBS!C230</f>
        <v>13.6.15.10.3.4 Chopper control rack</v>
      </c>
      <c r="D230" s="2"/>
      <c r="E230" s="161"/>
      <c r="F230" s="162"/>
      <c r="G230" s="162"/>
      <c r="H230" s="162"/>
      <c r="I230" s="162"/>
      <c r="J230" s="162"/>
      <c r="K230" s="150">
        <f>PBS!E230</f>
        <v>0</v>
      </c>
      <c r="L230" s="151"/>
    </row>
    <row r="231" spans="1:12" ht="15.6" hidden="1" x14ac:dyDescent="0.3">
      <c r="A231" s="15"/>
      <c r="B231" s="15"/>
      <c r="C231" s="2" t="str">
        <f>PBS!C231</f>
        <v>13.6.15.10.3.5 Vacuum control rack</v>
      </c>
      <c r="D231" s="2"/>
      <c r="E231" s="161"/>
      <c r="F231" s="162"/>
      <c r="G231" s="162"/>
      <c r="H231" s="162"/>
      <c r="I231" s="162"/>
      <c r="J231" s="162"/>
      <c r="K231" s="150">
        <f>PBS!E231</f>
        <v>0</v>
      </c>
      <c r="L231" s="151"/>
    </row>
    <row r="232" spans="1:12" ht="15.6" hidden="1" x14ac:dyDescent="0.3">
      <c r="A232" s="15"/>
      <c r="B232" s="15"/>
      <c r="C232" s="2" t="str">
        <f>PBS!C232</f>
        <v>13.6.15.10.3.6 Personal safety system rack</v>
      </c>
      <c r="D232" s="2"/>
      <c r="E232" s="161"/>
      <c r="F232" s="162"/>
      <c r="G232" s="162"/>
      <c r="H232" s="162"/>
      <c r="I232" s="162"/>
      <c r="J232" s="162"/>
      <c r="K232" s="150">
        <f>PBS!E232</f>
        <v>0</v>
      </c>
      <c r="L232" s="151"/>
    </row>
    <row r="233" spans="1:12" ht="15.6" x14ac:dyDescent="0.3">
      <c r="A233" s="103" t="str">
        <f>PBS!A233</f>
        <v>13.6.15.12 Integration control and monitoring</v>
      </c>
      <c r="B233" s="103"/>
      <c r="C233" s="103"/>
      <c r="D233" s="103"/>
      <c r="E233" s="161"/>
      <c r="F233" s="164"/>
      <c r="G233" s="164">
        <f>SUM(G234,G238,G245)</f>
        <v>0</v>
      </c>
      <c r="H233" s="164">
        <f>SUM(H234,H238,H245,H250)</f>
        <v>56</v>
      </c>
      <c r="I233" s="164">
        <f>SUM(I234,I238,I245)</f>
        <v>0</v>
      </c>
      <c r="J233" s="164">
        <f>SUM(J234,J238,J245)</f>
        <v>0</v>
      </c>
      <c r="K233" s="150">
        <f>PBS!E233</f>
        <v>56</v>
      </c>
      <c r="L233" s="151"/>
    </row>
    <row r="234" spans="1:12" ht="15.6" hidden="1" x14ac:dyDescent="0.3">
      <c r="A234" s="15"/>
      <c r="B234" s="107" t="str">
        <f>PBS!B234</f>
        <v>13.6.15.11.1 Instrument control integration (ICS)</v>
      </c>
      <c r="C234" s="107"/>
      <c r="D234" s="107"/>
      <c r="E234" s="161"/>
      <c r="F234" s="163"/>
      <c r="G234" s="163"/>
      <c r="H234" s="163"/>
      <c r="I234" s="163">
        <f>K234</f>
        <v>0</v>
      </c>
      <c r="J234" s="163"/>
      <c r="K234" s="150">
        <f>PBS!E234</f>
        <v>0</v>
      </c>
      <c r="L234" s="151"/>
    </row>
    <row r="235" spans="1:12" ht="15.6" hidden="1" x14ac:dyDescent="0.3">
      <c r="A235" s="15"/>
      <c r="B235" s="15"/>
      <c r="C235" s="2" t="str">
        <f>PBS!C235</f>
        <v>13.6.15.11.1.1 Generic Motion Control Integration</v>
      </c>
      <c r="D235" s="2"/>
      <c r="E235" s="161"/>
      <c r="F235" s="162"/>
      <c r="G235" s="162"/>
      <c r="H235" s="162"/>
      <c r="I235" s="162"/>
      <c r="J235" s="162"/>
      <c r="K235" s="150">
        <f>PBS!E235</f>
        <v>0</v>
      </c>
      <c r="L235" s="151"/>
    </row>
    <row r="236" spans="1:12" ht="15.6" hidden="1" x14ac:dyDescent="0.3">
      <c r="A236" s="15"/>
      <c r="B236" s="15"/>
      <c r="C236" s="2" t="str">
        <f>PBS!C236</f>
        <v>13.6.15.11.1.3 Vacuum Control Integration</v>
      </c>
      <c r="D236" s="2"/>
      <c r="E236" s="161"/>
      <c r="F236" s="162"/>
      <c r="G236" s="162"/>
      <c r="H236" s="162"/>
      <c r="I236" s="162"/>
      <c r="J236" s="162"/>
      <c r="K236" s="150">
        <f>PBS!E236</f>
        <v>0</v>
      </c>
      <c r="L236" s="151"/>
    </row>
    <row r="237" spans="1:12" ht="15.6" hidden="1" x14ac:dyDescent="0.3">
      <c r="A237" s="15"/>
      <c r="B237" s="15"/>
      <c r="C237" s="2" t="str">
        <f>PBS!C237</f>
        <v>13.6.15.11.1.6 EPICS Integration</v>
      </c>
      <c r="D237" s="2"/>
      <c r="E237" s="161"/>
      <c r="F237" s="162"/>
      <c r="G237" s="162"/>
      <c r="H237" s="162"/>
      <c r="I237" s="162"/>
      <c r="J237" s="162"/>
      <c r="K237" s="150">
        <f>PBS!E237</f>
        <v>0</v>
      </c>
      <c r="L237" s="151"/>
    </row>
    <row r="238" spans="1:12" ht="15.6" hidden="1" x14ac:dyDescent="0.3">
      <c r="A238" s="15"/>
      <c r="B238" s="107" t="str">
        <f>PBS!B238</f>
        <v>13.6.15.11.2 Personal safety system integration</v>
      </c>
      <c r="C238" s="107"/>
      <c r="D238" s="107"/>
      <c r="E238" s="161"/>
      <c r="F238" s="163"/>
      <c r="G238" s="163"/>
      <c r="H238" s="163"/>
      <c r="I238" s="163">
        <f>K238</f>
        <v>0</v>
      </c>
      <c r="J238" s="163"/>
      <c r="K238" s="150">
        <f>PBS!E238</f>
        <v>0</v>
      </c>
      <c r="L238" s="151"/>
    </row>
    <row r="239" spans="1:12" ht="15.6" hidden="1" x14ac:dyDescent="0.3">
      <c r="A239" s="15"/>
      <c r="B239" s="15"/>
      <c r="C239" s="2" t="str">
        <f>PBS!C239</f>
        <v>13.6.15.11.2.1 Interlock System</v>
      </c>
      <c r="D239" s="2"/>
      <c r="E239" s="161"/>
      <c r="F239" s="162"/>
      <c r="G239" s="162"/>
      <c r="H239" s="162"/>
      <c r="I239" s="162"/>
      <c r="J239" s="162"/>
      <c r="K239" s="150">
        <f>PBS!E239</f>
        <v>0</v>
      </c>
      <c r="L239" s="151"/>
    </row>
    <row r="240" spans="1:12" ht="15.6" hidden="1" x14ac:dyDescent="0.3">
      <c r="A240" s="15"/>
      <c r="B240" s="15"/>
      <c r="C240" s="2" t="str">
        <f>PBS!C240</f>
        <v>13.6.15.11.2.2 Radiation Detection</v>
      </c>
      <c r="D240" s="2"/>
      <c r="E240" s="161"/>
      <c r="F240" s="162"/>
      <c r="G240" s="162"/>
      <c r="H240" s="162"/>
      <c r="I240" s="162"/>
      <c r="J240" s="162"/>
      <c r="K240" s="150">
        <f>PBS!E240</f>
        <v>0</v>
      </c>
      <c r="L240" s="151"/>
    </row>
    <row r="241" spans="1:12" ht="15.6" hidden="1" x14ac:dyDescent="0.3">
      <c r="A241" s="15"/>
      <c r="B241" s="15"/>
      <c r="C241" s="2" t="str">
        <f>PBS!C241</f>
        <v>13.6.15.11.2.3 Shutter Interface</v>
      </c>
      <c r="D241" s="2"/>
      <c r="E241" s="161"/>
      <c r="F241" s="162"/>
      <c r="G241" s="162"/>
      <c r="H241" s="162"/>
      <c r="I241" s="162"/>
      <c r="J241" s="162"/>
      <c r="K241" s="150">
        <f>PBS!E241</f>
        <v>0</v>
      </c>
      <c r="L241" s="151"/>
    </row>
    <row r="242" spans="1:12" ht="15.6" hidden="1" x14ac:dyDescent="0.3">
      <c r="A242" s="15"/>
      <c r="B242" s="15"/>
      <c r="C242" s="2" t="str">
        <f>PBS!C242</f>
        <v>13.6.15.11.2.4 H2O Detection System</v>
      </c>
      <c r="D242" s="2"/>
      <c r="E242" s="161"/>
      <c r="F242" s="162"/>
      <c r="G242" s="162"/>
      <c r="H242" s="162"/>
      <c r="I242" s="162"/>
      <c r="J242" s="162"/>
      <c r="K242" s="150">
        <f>PBS!E242</f>
        <v>0</v>
      </c>
      <c r="L242" s="151"/>
    </row>
    <row r="243" spans="1:12" ht="15.6" hidden="1" x14ac:dyDescent="0.3">
      <c r="A243" s="15"/>
      <c r="B243" s="15"/>
      <c r="C243" s="2" t="str">
        <f>PBS!C243</f>
        <v>13.6.15.11.2.5 O2 Monitoring</v>
      </c>
      <c r="D243" s="2"/>
      <c r="E243" s="161"/>
      <c r="F243" s="162"/>
      <c r="G243" s="162"/>
      <c r="H243" s="162"/>
      <c r="I243" s="162"/>
      <c r="J243" s="162"/>
      <c r="K243" s="150">
        <f>PBS!E243</f>
        <v>0</v>
      </c>
      <c r="L243" s="151"/>
    </row>
    <row r="244" spans="1:12" ht="15.6" hidden="1" x14ac:dyDescent="0.3">
      <c r="A244" s="15"/>
      <c r="B244" s="15"/>
      <c r="C244" s="2" t="str">
        <f>PBS!C244</f>
        <v>13.6.15.11.2.6 H2 Detection System</v>
      </c>
      <c r="D244" s="2"/>
      <c r="E244" s="161"/>
      <c r="F244" s="162"/>
      <c r="G244" s="162"/>
      <c r="H244" s="162"/>
      <c r="I244" s="162"/>
      <c r="J244" s="162"/>
      <c r="K244" s="150">
        <f>PBS!E244</f>
        <v>0</v>
      </c>
      <c r="L244" s="151"/>
    </row>
    <row r="245" spans="1:12" ht="15.6" hidden="1" x14ac:dyDescent="0.3">
      <c r="A245" s="15"/>
      <c r="B245" s="107" t="str">
        <f>PBS!B245</f>
        <v>13.6.15.11.3 DMSC integration</v>
      </c>
      <c r="C245" s="107"/>
      <c r="D245" s="107"/>
      <c r="E245" s="161"/>
      <c r="F245" s="163"/>
      <c r="G245" s="163"/>
      <c r="H245" s="163"/>
      <c r="I245" s="163">
        <f>K245</f>
        <v>0</v>
      </c>
      <c r="J245" s="163"/>
      <c r="K245" s="150">
        <f>PBS!E245</f>
        <v>0</v>
      </c>
      <c r="L245" s="151"/>
    </row>
    <row r="246" spans="1:12" ht="15.6" hidden="1" x14ac:dyDescent="0.3">
      <c r="A246" s="15"/>
      <c r="B246" s="15"/>
      <c r="C246" s="2" t="str">
        <f>PBS!C246</f>
        <v>13.6.15.11.3.1 Data Systems and Technology</v>
      </c>
      <c r="D246" s="2"/>
      <c r="E246" s="161"/>
      <c r="F246" s="162"/>
      <c r="G246" s="162"/>
      <c r="H246" s="162"/>
      <c r="I246" s="162"/>
      <c r="J246" s="162"/>
      <c r="K246" s="150">
        <f>PBS!E246</f>
        <v>0</v>
      </c>
      <c r="L246" s="151"/>
    </row>
    <row r="247" spans="1:12" ht="15.6" hidden="1" x14ac:dyDescent="0.3">
      <c r="A247" s="15"/>
      <c r="B247" s="15"/>
      <c r="C247" s="2" t="str">
        <f>PBS!C247</f>
        <v>13.6.15.11.3.2 Data Management</v>
      </c>
      <c r="D247" s="2"/>
      <c r="E247" s="161"/>
      <c r="F247" s="162"/>
      <c r="G247" s="162"/>
      <c r="H247" s="162"/>
      <c r="I247" s="162"/>
      <c r="J247" s="162"/>
      <c r="K247" s="150">
        <f>PBS!E247</f>
        <v>0</v>
      </c>
      <c r="L247" s="151"/>
    </row>
    <row r="248" spans="1:12" ht="15.6" hidden="1" x14ac:dyDescent="0.3">
      <c r="A248" s="15"/>
      <c r="B248" s="15"/>
      <c r="C248" s="2" t="str">
        <f>PBS!C248</f>
        <v>13.6.15.11.3.3 Instrument Data</v>
      </c>
      <c r="D248" s="2"/>
      <c r="E248" s="161"/>
      <c r="F248" s="162"/>
      <c r="G248" s="162"/>
      <c r="H248" s="162"/>
      <c r="I248" s="162"/>
      <c r="J248" s="162"/>
      <c r="K248" s="150">
        <f>PBS!E248</f>
        <v>0</v>
      </c>
      <c r="L248" s="151"/>
    </row>
    <row r="249" spans="1:12" ht="15.6" hidden="1" x14ac:dyDescent="0.3">
      <c r="A249" s="15"/>
      <c r="B249" s="15"/>
      <c r="C249" s="2" t="str">
        <f>PBS!C249</f>
        <v>13.6.15.11.3.4 Data Analysis and Modelling</v>
      </c>
      <c r="D249" s="2"/>
      <c r="E249" s="161"/>
      <c r="F249" s="162"/>
      <c r="G249" s="162"/>
      <c r="H249" s="162"/>
      <c r="I249" s="162"/>
      <c r="J249" s="162"/>
      <c r="K249" s="150">
        <f>PBS!E249</f>
        <v>0</v>
      </c>
      <c r="L249" s="151"/>
    </row>
    <row r="250" spans="1:12" ht="15.6" hidden="1" x14ac:dyDescent="0.3">
      <c r="A250" s="15"/>
      <c r="B250" s="107" t="str">
        <f>PBS!B250</f>
        <v>13.6.15.11.4 Motion Control</v>
      </c>
      <c r="C250" s="107"/>
      <c r="D250" s="107"/>
      <c r="E250" s="161"/>
      <c r="F250" s="163"/>
      <c r="G250" s="163"/>
      <c r="H250" s="163">
        <f>K250</f>
        <v>56</v>
      </c>
      <c r="I250" s="163"/>
      <c r="J250" s="163"/>
      <c r="K250" s="150">
        <f>PBS!E250</f>
        <v>56</v>
      </c>
      <c r="L250" s="151"/>
    </row>
    <row r="251" spans="1:12" ht="15.6" x14ac:dyDescent="0.3">
      <c r="A251" s="15"/>
      <c r="B251" s="15"/>
      <c r="C251" s="15"/>
      <c r="D251" s="117" t="str">
        <f>PBS!D251</f>
        <v>Personnel</v>
      </c>
      <c r="E251" s="165"/>
      <c r="F251" s="166">
        <f>personnel!K7/1000</f>
        <v>397.65</v>
      </c>
      <c r="G251" s="166">
        <f>personnel!L7/1000</f>
        <v>1104.3</v>
      </c>
      <c r="H251" s="166">
        <f>personnel!M7/1000</f>
        <v>662.58</v>
      </c>
      <c r="I251" s="166">
        <f>personnel!N7/1000</f>
        <v>993.87</v>
      </c>
      <c r="J251" s="166">
        <f>personnel!O7/1000</f>
        <v>552.15</v>
      </c>
      <c r="K251" s="150">
        <f>PBS!E251</f>
        <v>3710.55</v>
      </c>
      <c r="L251" s="151"/>
    </row>
    <row r="252" spans="1:12" ht="15.6" x14ac:dyDescent="0.3">
      <c r="A252" s="15"/>
      <c r="B252" s="15"/>
      <c r="C252" s="15"/>
      <c r="D252" s="117" t="str">
        <f>PBS!D252</f>
        <v>Contingency</v>
      </c>
      <c r="E252" s="165"/>
      <c r="F252" s="166"/>
      <c r="G252" s="166"/>
      <c r="H252" s="166">
        <f>0.5*K252</f>
        <v>750.51812638888896</v>
      </c>
      <c r="I252" s="166">
        <f>0.2*K252</f>
        <v>300.20725055555562</v>
      </c>
      <c r="J252" s="166">
        <f>0.3*K252</f>
        <v>450.31087583333334</v>
      </c>
      <c r="K252" s="150">
        <f>PBS!E252</f>
        <v>1501.0362527777779</v>
      </c>
      <c r="L252" s="151"/>
    </row>
    <row r="253" spans="1:12" ht="15.6" x14ac:dyDescent="0.3">
      <c r="A253" s="15"/>
      <c r="B253" s="15"/>
      <c r="C253" s="167" t="str">
        <f>PBS!C253</f>
        <v>total cost in k€:</v>
      </c>
      <c r="D253" s="167"/>
      <c r="E253" s="168"/>
      <c r="F253" s="169">
        <f t="shared" ref="F253" si="11">SUM(F2,F69,F85,F103,F133,F146,F164,F180,F211,F233,F250,F251,F252)</f>
        <v>397.65</v>
      </c>
      <c r="G253" s="169">
        <f>SUM(G2,G69,G85,G103,G133,G146,G164,G180,G211,G233,G251)</f>
        <v>1104.3</v>
      </c>
      <c r="H253" s="169">
        <f>SUM(H2,H69,H85,H103,H133,H146,H164,H180,H211,H233,H251,H252)</f>
        <v>10593.424401388889</v>
      </c>
      <c r="I253" s="169">
        <f>SUM(I2,I69,I85,I103,I133,I146,I164,I180,I211,I233,I251,I252)</f>
        <v>1912.5272505555558</v>
      </c>
      <c r="J253" s="169">
        <f>SUM(J2,J69,J85,J103,J133,J146,J164,J180,J211,J233,J251,J252)</f>
        <v>1002.4608758333334</v>
      </c>
      <c r="K253" s="170">
        <f>PBS!E253</f>
        <v>15010.362527777777</v>
      </c>
      <c r="L253" s="151"/>
    </row>
    <row r="254" spans="1:12" s="171" customFormat="1" ht="15" x14ac:dyDescent="0.3">
      <c r="A254" s="23"/>
      <c r="B254" s="23"/>
      <c r="C254" s="23"/>
      <c r="D254" s="23"/>
      <c r="K254" s="172">
        <f>K253-F253-G253-H253-I253-J253</f>
        <v>0</v>
      </c>
    </row>
    <row r="255" spans="1:12" s="171" customFormat="1" ht="15" x14ac:dyDescent="0.3">
      <c r="A255" s="23"/>
      <c r="B255" s="23"/>
      <c r="C255" s="23"/>
      <c r="D255" s="23"/>
    </row>
    <row r="256" spans="1:12" s="171" customFormat="1" ht="15" x14ac:dyDescent="0.3">
      <c r="A256" s="23"/>
      <c r="B256" s="23"/>
      <c r="C256" s="23"/>
      <c r="D256" s="23"/>
    </row>
    <row r="257" spans="1:4" s="171" customFormat="1" ht="15" x14ac:dyDescent="0.3">
      <c r="A257" s="23"/>
      <c r="B257" s="23"/>
      <c r="C257" s="23"/>
      <c r="D257" s="23"/>
    </row>
    <row r="258" spans="1:4" s="171" customFormat="1" ht="15" x14ac:dyDescent="0.3">
      <c r="A258" s="23"/>
      <c r="B258" s="23"/>
      <c r="C258" s="23"/>
      <c r="D258" s="23"/>
    </row>
    <row r="259" spans="1:4" s="171" customFormat="1" ht="15" x14ac:dyDescent="0.3">
      <c r="A259" s="23"/>
      <c r="C259" s="23"/>
    </row>
    <row r="260" spans="1:4" s="171" customFormat="1" ht="15" x14ac:dyDescent="0.3">
      <c r="A260" s="23"/>
    </row>
    <row r="261" spans="1:4" s="171" customFormat="1" ht="15" x14ac:dyDescent="0.3">
      <c r="A261" s="23"/>
    </row>
    <row r="262" spans="1:4" s="171" customFormat="1" ht="15" x14ac:dyDescent="0.3">
      <c r="A262" s="23"/>
    </row>
    <row r="263" spans="1:4" s="171" customFormat="1" ht="15" x14ac:dyDescent="0.3">
      <c r="A263" s="23"/>
    </row>
    <row r="264" spans="1:4" s="171" customFormat="1" ht="15" x14ac:dyDescent="0.3">
      <c r="A264" s="23"/>
    </row>
    <row r="265" spans="1:4" s="171" customFormat="1" ht="15" x14ac:dyDescent="0.3">
      <c r="A265" s="23"/>
    </row>
    <row r="266" spans="1:4" s="171" customFormat="1" ht="15" x14ac:dyDescent="0.3">
      <c r="A266" s="23"/>
    </row>
    <row r="267" spans="1:4" s="171" customFormat="1" ht="15" x14ac:dyDescent="0.3">
      <c r="A267" s="23"/>
    </row>
    <row r="268" spans="1:4" s="171" customFormat="1" ht="15" x14ac:dyDescent="0.3">
      <c r="A268" s="23"/>
    </row>
    <row r="269" spans="1:4" s="171" customFormat="1" ht="15" x14ac:dyDescent="0.3">
      <c r="A269" s="23"/>
    </row>
    <row r="270" spans="1:4" s="171" customFormat="1" ht="15" x14ac:dyDescent="0.3">
      <c r="A270" s="23"/>
    </row>
    <row r="271" spans="1:4" s="171" customFormat="1" ht="15" x14ac:dyDescent="0.3">
      <c r="A271" s="23"/>
    </row>
    <row r="272" spans="1:4" s="171" customFormat="1" ht="15" x14ac:dyDescent="0.3">
      <c r="A272" s="23"/>
    </row>
    <row r="273" spans="1:1" s="171" customFormat="1" ht="15" x14ac:dyDescent="0.3">
      <c r="A273" s="23"/>
    </row>
    <row r="274" spans="1:1" s="171" customFormat="1" ht="15" x14ac:dyDescent="0.3">
      <c r="A274" s="23"/>
    </row>
    <row r="275" spans="1:1" s="171" customFormat="1" ht="15" x14ac:dyDescent="0.3">
      <c r="A275" s="23"/>
    </row>
    <row r="276" spans="1:1" s="171" customFormat="1" ht="15" x14ac:dyDescent="0.3">
      <c r="A276" s="23"/>
    </row>
    <row r="277" spans="1:1" s="171" customFormat="1" ht="15" x14ac:dyDescent="0.3">
      <c r="A277" s="23"/>
    </row>
    <row r="278" spans="1:1" s="171" customFormat="1" ht="15" x14ac:dyDescent="0.3">
      <c r="A278" s="23"/>
    </row>
    <row r="279" spans="1:1" s="171" customFormat="1" ht="15" x14ac:dyDescent="0.3">
      <c r="A279" s="23"/>
    </row>
    <row r="280" spans="1:1" s="171" customFormat="1" x14ac:dyDescent="0.3"/>
    <row r="281" spans="1:1" s="171" customFormat="1" x14ac:dyDescent="0.3"/>
    <row r="282" spans="1:1" s="171" customFormat="1" x14ac:dyDescent="0.3"/>
    <row r="283" spans="1:1" s="171" customFormat="1" x14ac:dyDescent="0.3"/>
    <row r="284" spans="1:1" s="171" customFormat="1" x14ac:dyDescent="0.3"/>
    <row r="285" spans="1:1" s="171" customFormat="1" x14ac:dyDescent="0.3"/>
    <row r="286" spans="1:1" s="171" customFormat="1" x14ac:dyDescent="0.3"/>
    <row r="287" spans="1:1" s="171" customFormat="1" x14ac:dyDescent="0.3"/>
    <row r="288" spans="1:1" s="171" customFormat="1" x14ac:dyDescent="0.3"/>
    <row r="289" s="171" customFormat="1" x14ac:dyDescent="0.3"/>
    <row r="290" s="171" customFormat="1" x14ac:dyDescent="0.3"/>
    <row r="291" s="171" customFormat="1" x14ac:dyDescent="0.3"/>
    <row r="292" s="171" customFormat="1" x14ac:dyDescent="0.3"/>
    <row r="293" s="171" customFormat="1" x14ac:dyDescent="0.3"/>
    <row r="294" s="171" customFormat="1" x14ac:dyDescent="0.3"/>
    <row r="295" s="171" customFormat="1" x14ac:dyDescent="0.3"/>
    <row r="296" s="171" customFormat="1" x14ac:dyDescent="0.3"/>
    <row r="297" s="171" customFormat="1" x14ac:dyDescent="0.3"/>
    <row r="298" s="171" customFormat="1" x14ac:dyDescent="0.3"/>
    <row r="299" s="171" customFormat="1" x14ac:dyDescent="0.3"/>
    <row r="300" s="171" customFormat="1" x14ac:dyDescent="0.3"/>
    <row r="301" s="171" customFormat="1" x14ac:dyDescent="0.3"/>
    <row r="302" s="171" customFormat="1" x14ac:dyDescent="0.3"/>
    <row r="303" s="171" customFormat="1" x14ac:dyDescent="0.3"/>
    <row r="304" s="171" customFormat="1" x14ac:dyDescent="0.3"/>
    <row r="305" s="171" customFormat="1" x14ac:dyDescent="0.3"/>
    <row r="306" s="171" customFormat="1" x14ac:dyDescent="0.3"/>
    <row r="307" s="171" customFormat="1" x14ac:dyDescent="0.3"/>
    <row r="308" s="171" customFormat="1" x14ac:dyDescent="0.3"/>
    <row r="309" s="171" customFormat="1" x14ac:dyDescent="0.3"/>
    <row r="310" s="171" customFormat="1" x14ac:dyDescent="0.3"/>
    <row r="311" s="171" customFormat="1" x14ac:dyDescent="0.3"/>
    <row r="312" s="171" customFormat="1" x14ac:dyDescent="0.3"/>
    <row r="313" s="171" customFormat="1" x14ac:dyDescent="0.3"/>
    <row r="314" s="171" customFormat="1" x14ac:dyDescent="0.3"/>
    <row r="315" s="171" customFormat="1" x14ac:dyDescent="0.3"/>
    <row r="316" s="171" customFormat="1" x14ac:dyDescent="0.3"/>
    <row r="317" s="171" customFormat="1" x14ac:dyDescent="0.3"/>
    <row r="318" s="171" customFormat="1" x14ac:dyDescent="0.3"/>
    <row r="319" s="171" customFormat="1" x14ac:dyDescent="0.3"/>
    <row r="320" s="171" customFormat="1" x14ac:dyDescent="0.3"/>
    <row r="321" s="171" customFormat="1" x14ac:dyDescent="0.3"/>
    <row r="322" s="171" customFormat="1" x14ac:dyDescent="0.3"/>
    <row r="323" s="171" customFormat="1" x14ac:dyDescent="0.3"/>
    <row r="324" s="171" customFormat="1" x14ac:dyDescent="0.3"/>
    <row r="325" s="171" customFormat="1" x14ac:dyDescent="0.3"/>
    <row r="326" s="171" customFormat="1" x14ac:dyDescent="0.3"/>
    <row r="327" s="171" customFormat="1" x14ac:dyDescent="0.3"/>
    <row r="328" s="171" customFormat="1" x14ac:dyDescent="0.3"/>
    <row r="329" s="171" customFormat="1" x14ac:dyDescent="0.3"/>
    <row r="330" s="171" customFormat="1" x14ac:dyDescent="0.3"/>
    <row r="331" s="171" customFormat="1" x14ac:dyDescent="0.3"/>
    <row r="332" s="171" customFormat="1" x14ac:dyDescent="0.3"/>
    <row r="333" s="171" customFormat="1" x14ac:dyDescent="0.3"/>
    <row r="334" s="171" customFormat="1" x14ac:dyDescent="0.3"/>
    <row r="335" s="171" customFormat="1" x14ac:dyDescent="0.3"/>
    <row r="336" s="171" customFormat="1" x14ac:dyDescent="0.3"/>
    <row r="337" s="171" customFormat="1" x14ac:dyDescent="0.3"/>
    <row r="338" s="171" customFormat="1" x14ac:dyDescent="0.3"/>
    <row r="339" s="171" customFormat="1" x14ac:dyDescent="0.3"/>
    <row r="340" s="171" customFormat="1" x14ac:dyDescent="0.3"/>
    <row r="341" s="171" customFormat="1" x14ac:dyDescent="0.3"/>
    <row r="342" s="171" customFormat="1" x14ac:dyDescent="0.3"/>
    <row r="343" s="171" customFormat="1" x14ac:dyDescent="0.3"/>
    <row r="344" s="171" customFormat="1" x14ac:dyDescent="0.3"/>
    <row r="345" s="171" customFormat="1" x14ac:dyDescent="0.3"/>
    <row r="346" s="171" customFormat="1" x14ac:dyDescent="0.3"/>
    <row r="347" s="171" customFormat="1" x14ac:dyDescent="0.3"/>
    <row r="348" s="171" customFormat="1" x14ac:dyDescent="0.3"/>
    <row r="349" s="171" customFormat="1" x14ac:dyDescent="0.3"/>
    <row r="350" s="171" customFormat="1" x14ac:dyDescent="0.3"/>
    <row r="351" s="171" customFormat="1" x14ac:dyDescent="0.3"/>
    <row r="352" s="171" customFormat="1" x14ac:dyDescent="0.3"/>
    <row r="353" s="171" customFormat="1" x14ac:dyDescent="0.3"/>
    <row r="354" s="171" customFormat="1" x14ac:dyDescent="0.3"/>
    <row r="355" s="171" customFormat="1" x14ac:dyDescent="0.3"/>
    <row r="356" s="171" customFormat="1" x14ac:dyDescent="0.3"/>
    <row r="357" s="171" customFormat="1" x14ac:dyDescent="0.3"/>
    <row r="358" s="171" customFormat="1" x14ac:dyDescent="0.3"/>
    <row r="359" s="171" customFormat="1" x14ac:dyDescent="0.3"/>
    <row r="360" s="171" customFormat="1" x14ac:dyDescent="0.3"/>
    <row r="361" s="171" customFormat="1" x14ac:dyDescent="0.3"/>
    <row r="362" s="171" customFormat="1" x14ac:dyDescent="0.3"/>
    <row r="363" s="171" customFormat="1" x14ac:dyDescent="0.3"/>
    <row r="364" s="171" customFormat="1" x14ac:dyDescent="0.3"/>
    <row r="365" s="171" customFormat="1" x14ac:dyDescent="0.3"/>
    <row r="366" s="171" customFormat="1" x14ac:dyDescent="0.3"/>
    <row r="367" s="171" customFormat="1" x14ac:dyDescent="0.3"/>
    <row r="368" s="171" customFormat="1" x14ac:dyDescent="0.3"/>
    <row r="369" s="171" customFormat="1" x14ac:dyDescent="0.3"/>
    <row r="370" s="171" customFormat="1" x14ac:dyDescent="0.3"/>
    <row r="371" s="171" customFormat="1" x14ac:dyDescent="0.3"/>
    <row r="372" s="171" customFormat="1" x14ac:dyDescent="0.3"/>
    <row r="373" s="171" customFormat="1" x14ac:dyDescent="0.3"/>
    <row r="374" s="171" customFormat="1" x14ac:dyDescent="0.3"/>
    <row r="375" s="171" customFormat="1" x14ac:dyDescent="0.3"/>
    <row r="376" s="171" customFormat="1" x14ac:dyDescent="0.3"/>
    <row r="377" s="171" customFormat="1" x14ac:dyDescent="0.3"/>
    <row r="378" s="171" customFormat="1" x14ac:dyDescent="0.3"/>
    <row r="379" s="171" customFormat="1" x14ac:dyDescent="0.3"/>
    <row r="380" s="171" customFormat="1" x14ac:dyDescent="0.3"/>
    <row r="381" s="171" customFormat="1" x14ac:dyDescent="0.3"/>
    <row r="382" s="171" customFormat="1" x14ac:dyDescent="0.3"/>
    <row r="383" s="171" customFormat="1" x14ac:dyDescent="0.3"/>
    <row r="384" s="171" customFormat="1" x14ac:dyDescent="0.3"/>
    <row r="385" s="171" customFormat="1" x14ac:dyDescent="0.3"/>
    <row r="386" s="171" customFormat="1" x14ac:dyDescent="0.3"/>
    <row r="387" s="171" customFormat="1" x14ac:dyDescent="0.3"/>
    <row r="388" s="171" customFormat="1" x14ac:dyDescent="0.3"/>
    <row r="389" s="171" customFormat="1" x14ac:dyDescent="0.3"/>
    <row r="390" s="171" customFormat="1" x14ac:dyDescent="0.3"/>
    <row r="391" s="171" customFormat="1" x14ac:dyDescent="0.3"/>
    <row r="392" s="171" customFormat="1" x14ac:dyDescent="0.3"/>
    <row r="393" s="171" customFormat="1" x14ac:dyDescent="0.3"/>
    <row r="394" s="171" customFormat="1" x14ac:dyDescent="0.3"/>
    <row r="395" s="171" customFormat="1" x14ac:dyDescent="0.3"/>
    <row r="396" s="171" customFormat="1" x14ac:dyDescent="0.3"/>
    <row r="397" s="171" customFormat="1" x14ac:dyDescent="0.3"/>
    <row r="398" s="171" customFormat="1" x14ac:dyDescent="0.3"/>
    <row r="399" s="171" customFormat="1" x14ac:dyDescent="0.3"/>
    <row r="400" s="171" customFormat="1" x14ac:dyDescent="0.3"/>
    <row r="401" s="171" customFormat="1" x14ac:dyDescent="0.3"/>
    <row r="402" s="171" customFormat="1" x14ac:dyDescent="0.3"/>
    <row r="403" s="171" customFormat="1" x14ac:dyDescent="0.3"/>
    <row r="404" s="171" customFormat="1" x14ac:dyDescent="0.3"/>
    <row r="405" s="171" customFormat="1" x14ac:dyDescent="0.3"/>
    <row r="406" s="171" customFormat="1" x14ac:dyDescent="0.3"/>
    <row r="407" s="171" customFormat="1" x14ac:dyDescent="0.3"/>
    <row r="408" s="171" customFormat="1" x14ac:dyDescent="0.3"/>
    <row r="409" s="171" customFormat="1" x14ac:dyDescent="0.3"/>
    <row r="410" s="171" customFormat="1" x14ac:dyDescent="0.3"/>
    <row r="411" s="171" customFormat="1" x14ac:dyDescent="0.3"/>
    <row r="412" s="171" customFormat="1" x14ac:dyDescent="0.3"/>
    <row r="413" s="171" customFormat="1" x14ac:dyDescent="0.3"/>
    <row r="414" s="171" customFormat="1" x14ac:dyDescent="0.3"/>
    <row r="415" s="171" customFormat="1" x14ac:dyDescent="0.3"/>
    <row r="416" s="171" customFormat="1" x14ac:dyDescent="0.3"/>
    <row r="417" s="171" customFormat="1" x14ac:dyDescent="0.3"/>
    <row r="418" s="171" customFormat="1" x14ac:dyDescent="0.3"/>
    <row r="419" s="171" customFormat="1" x14ac:dyDescent="0.3"/>
    <row r="420" s="171" customFormat="1" x14ac:dyDescent="0.3"/>
    <row r="421" s="171" customFormat="1" x14ac:dyDescent="0.3"/>
    <row r="422" s="171" customFormat="1" x14ac:dyDescent="0.3"/>
    <row r="423" s="171" customFormat="1" x14ac:dyDescent="0.3"/>
    <row r="424" s="171" customFormat="1" x14ac:dyDescent="0.3"/>
    <row r="425" s="171" customFormat="1" x14ac:dyDescent="0.3"/>
    <row r="426" s="171" customFormat="1" x14ac:dyDescent="0.3"/>
    <row r="427" s="171" customFormat="1" x14ac:dyDescent="0.3"/>
    <row r="428" s="171" customFormat="1" x14ac:dyDescent="0.3"/>
    <row r="429" s="171" customFormat="1" x14ac:dyDescent="0.3"/>
    <row r="430" s="171" customFormat="1" x14ac:dyDescent="0.3"/>
    <row r="431" s="171" customFormat="1" x14ac:dyDescent="0.3"/>
    <row r="432" s="171" customFormat="1" x14ac:dyDescent="0.3"/>
    <row r="433" s="171" customFormat="1" x14ac:dyDescent="0.3"/>
    <row r="434" s="171" customFormat="1" x14ac:dyDescent="0.3"/>
    <row r="435" s="171" customFormat="1" x14ac:dyDescent="0.3"/>
    <row r="436" s="171" customFormat="1" x14ac:dyDescent="0.3"/>
    <row r="437" s="171" customFormat="1" x14ac:dyDescent="0.3"/>
    <row r="438" s="171" customFormat="1" x14ac:dyDescent="0.3"/>
    <row r="439" s="171" customFormat="1" x14ac:dyDescent="0.3"/>
    <row r="440" s="171" customFormat="1" x14ac:dyDescent="0.3"/>
    <row r="441" s="171" customFormat="1" x14ac:dyDescent="0.3"/>
    <row r="442" s="171" customFormat="1" x14ac:dyDescent="0.3"/>
    <row r="443" s="171" customFormat="1" x14ac:dyDescent="0.3"/>
    <row r="444" s="171" customFormat="1" x14ac:dyDescent="0.3"/>
    <row r="445" s="171" customFormat="1" x14ac:dyDescent="0.3"/>
    <row r="446" s="171" customFormat="1" x14ac:dyDescent="0.3"/>
    <row r="447" s="171" customFormat="1" x14ac:dyDescent="0.3"/>
    <row r="448" s="171" customFormat="1" x14ac:dyDescent="0.3"/>
    <row r="449" s="171" customFormat="1" x14ac:dyDescent="0.3"/>
    <row r="450" s="171" customFormat="1" x14ac:dyDescent="0.3"/>
    <row r="451" s="171" customFormat="1" x14ac:dyDescent="0.3"/>
    <row r="452" s="171" customFormat="1" x14ac:dyDescent="0.3"/>
    <row r="453" s="171" customFormat="1" x14ac:dyDescent="0.3"/>
    <row r="454" s="171" customFormat="1" x14ac:dyDescent="0.3"/>
    <row r="455" s="171" customFormat="1" x14ac:dyDescent="0.3"/>
    <row r="456" s="171" customFormat="1" x14ac:dyDescent="0.3"/>
    <row r="457" s="171" customFormat="1" x14ac:dyDescent="0.3"/>
    <row r="458" s="171" customFormat="1" x14ac:dyDescent="0.3"/>
    <row r="459" s="171" customFormat="1" x14ac:dyDescent="0.3"/>
    <row r="460" s="171" customFormat="1" x14ac:dyDescent="0.3"/>
    <row r="461" s="171" customFormat="1" x14ac:dyDescent="0.3"/>
    <row r="462" s="171" customFormat="1" x14ac:dyDescent="0.3"/>
    <row r="463" s="171" customFormat="1" x14ac:dyDescent="0.3"/>
    <row r="464" s="171" customFormat="1" x14ac:dyDescent="0.3"/>
    <row r="465" s="171" customFormat="1" x14ac:dyDescent="0.3"/>
    <row r="466" s="171" customFormat="1" x14ac:dyDescent="0.3"/>
    <row r="467" s="171" customFormat="1" x14ac:dyDescent="0.3"/>
    <row r="468" s="171" customFormat="1" x14ac:dyDescent="0.3"/>
    <row r="469" s="171" customFormat="1" x14ac:dyDescent="0.3"/>
    <row r="470" s="171" customFormat="1" x14ac:dyDescent="0.3"/>
    <row r="471" s="171" customFormat="1" x14ac:dyDescent="0.3"/>
    <row r="472" s="171" customFormat="1" x14ac:dyDescent="0.3"/>
    <row r="473" s="171" customFormat="1" x14ac:dyDescent="0.3"/>
    <row r="474" s="171" customFormat="1" x14ac:dyDescent="0.3"/>
    <row r="475" s="171" customFormat="1" x14ac:dyDescent="0.3"/>
    <row r="476" s="171" customFormat="1" x14ac:dyDescent="0.3"/>
    <row r="477" s="171" customFormat="1" x14ac:dyDescent="0.3"/>
    <row r="478" s="171" customFormat="1" x14ac:dyDescent="0.3"/>
    <row r="479" s="171" customFormat="1" x14ac:dyDescent="0.3"/>
    <row r="480" s="171" customFormat="1" x14ac:dyDescent="0.3"/>
    <row r="481" s="171" customFormat="1" x14ac:dyDescent="0.3"/>
    <row r="482" s="171" customFormat="1" x14ac:dyDescent="0.3"/>
    <row r="483" s="171" customFormat="1" x14ac:dyDescent="0.3"/>
    <row r="484" s="171" customFormat="1" x14ac:dyDescent="0.3"/>
    <row r="485" s="171" customFormat="1" x14ac:dyDescent="0.3"/>
    <row r="486" s="171" customFormat="1" x14ac:dyDescent="0.3"/>
    <row r="487" s="171" customFormat="1" x14ac:dyDescent="0.3"/>
    <row r="488" s="171" customFormat="1" x14ac:dyDescent="0.3"/>
    <row r="489" s="171" customFormat="1" x14ac:dyDescent="0.3"/>
    <row r="490" s="171" customFormat="1" x14ac:dyDescent="0.3"/>
    <row r="491" s="171" customFormat="1" x14ac:dyDescent="0.3"/>
    <row r="492" s="171" customFormat="1" x14ac:dyDescent="0.3"/>
    <row r="493" s="171" customFormat="1" x14ac:dyDescent="0.3"/>
    <row r="494" s="171" customFormat="1" x14ac:dyDescent="0.3"/>
    <row r="495" s="171" customFormat="1" x14ac:dyDescent="0.3"/>
    <row r="496" s="171" customFormat="1" x14ac:dyDescent="0.3"/>
    <row r="497" s="171" customFormat="1" x14ac:dyDescent="0.3"/>
    <row r="498" s="171" customFormat="1" x14ac:dyDescent="0.3"/>
    <row r="499" s="171" customFormat="1" x14ac:dyDescent="0.3"/>
    <row r="500" s="171" customFormat="1" x14ac:dyDescent="0.3"/>
    <row r="501" s="171" customFormat="1" x14ac:dyDescent="0.3"/>
    <row r="502" s="171" customFormat="1" x14ac:dyDescent="0.3"/>
    <row r="503" s="171" customFormat="1" x14ac:dyDescent="0.3"/>
    <row r="504" s="171" customFormat="1" x14ac:dyDescent="0.3"/>
    <row r="505" s="171" customFormat="1" x14ac:dyDescent="0.3"/>
    <row r="506" s="171" customFormat="1" x14ac:dyDescent="0.3"/>
    <row r="507" s="171" customFormat="1" x14ac:dyDescent="0.3"/>
    <row r="508" s="171" customFormat="1" x14ac:dyDescent="0.3"/>
    <row r="509" s="171" customFormat="1" x14ac:dyDescent="0.3"/>
    <row r="510" s="171" customFormat="1" x14ac:dyDescent="0.3"/>
    <row r="511" s="171" customFormat="1" x14ac:dyDescent="0.3"/>
    <row r="512" s="171" customFormat="1" x14ac:dyDescent="0.3"/>
    <row r="513" s="171" customFormat="1" x14ac:dyDescent="0.3"/>
    <row r="514" s="171" customFormat="1" x14ac:dyDescent="0.3"/>
    <row r="515" s="171" customFormat="1" x14ac:dyDescent="0.3"/>
    <row r="516" s="171" customFormat="1" x14ac:dyDescent="0.3"/>
    <row r="517" s="171" customFormat="1" x14ac:dyDescent="0.3"/>
    <row r="518" s="171" customFormat="1" x14ac:dyDescent="0.3"/>
    <row r="519" s="171" customFormat="1" x14ac:dyDescent="0.3"/>
    <row r="520" s="171" customFormat="1" x14ac:dyDescent="0.3"/>
    <row r="521" s="171" customFormat="1" x14ac:dyDescent="0.3"/>
    <row r="522" s="171" customFormat="1" x14ac:dyDescent="0.3"/>
    <row r="523" s="171" customFormat="1" x14ac:dyDescent="0.3"/>
    <row r="524" s="171" customFormat="1" x14ac:dyDescent="0.3"/>
    <row r="525" s="171" customFormat="1" x14ac:dyDescent="0.3"/>
    <row r="526" s="171" customFormat="1" x14ac:dyDescent="0.3"/>
    <row r="527" s="171" customFormat="1" x14ac:dyDescent="0.3"/>
    <row r="528" s="171" customFormat="1" x14ac:dyDescent="0.3"/>
    <row r="529" s="171" customFormat="1" x14ac:dyDescent="0.3"/>
    <row r="530" s="171" customFormat="1" x14ac:dyDescent="0.3"/>
    <row r="531" s="171" customFormat="1" x14ac:dyDescent="0.3"/>
    <row r="532" s="171" customFormat="1" x14ac:dyDescent="0.3"/>
    <row r="533" s="171" customFormat="1" x14ac:dyDescent="0.3"/>
    <row r="534" s="171" customFormat="1" x14ac:dyDescent="0.3"/>
    <row r="535" s="171" customFormat="1" x14ac:dyDescent="0.3"/>
    <row r="536" s="171" customFormat="1" x14ac:dyDescent="0.3"/>
    <row r="537" s="171" customFormat="1" x14ac:dyDescent="0.3"/>
    <row r="538" s="171" customFormat="1" x14ac:dyDescent="0.3"/>
    <row r="539" s="171" customFormat="1" x14ac:dyDescent="0.3"/>
    <row r="540" s="171" customFormat="1" x14ac:dyDescent="0.3"/>
    <row r="541" s="171" customFormat="1" x14ac:dyDescent="0.3"/>
    <row r="542" s="171" customFormat="1" x14ac:dyDescent="0.3"/>
    <row r="543" s="171" customFormat="1" x14ac:dyDescent="0.3"/>
    <row r="544" s="171" customFormat="1" x14ac:dyDescent="0.3"/>
    <row r="545" s="171" customFormat="1" x14ac:dyDescent="0.3"/>
    <row r="546" s="171" customFormat="1" x14ac:dyDescent="0.3"/>
    <row r="547" s="171" customFormat="1" x14ac:dyDescent="0.3"/>
    <row r="548" s="171" customFormat="1" x14ac:dyDescent="0.3"/>
    <row r="549" s="171" customFormat="1" x14ac:dyDescent="0.3"/>
    <row r="550" s="171" customFormat="1" x14ac:dyDescent="0.3"/>
    <row r="551" s="171" customFormat="1" x14ac:dyDescent="0.3"/>
    <row r="552" s="171" customFormat="1" x14ac:dyDescent="0.3"/>
    <row r="553" s="171" customFormat="1" x14ac:dyDescent="0.3"/>
    <row r="554" s="171" customFormat="1" x14ac:dyDescent="0.3"/>
    <row r="555" s="171" customFormat="1" x14ac:dyDescent="0.3"/>
    <row r="556" s="171" customFormat="1" x14ac:dyDescent="0.3"/>
    <row r="557" s="171" customFormat="1" x14ac:dyDescent="0.3"/>
    <row r="558" s="171" customFormat="1" x14ac:dyDescent="0.3"/>
    <row r="559" s="171" customFormat="1" x14ac:dyDescent="0.3"/>
    <row r="560" s="171" customFormat="1" x14ac:dyDescent="0.3"/>
    <row r="561" s="171" customFormat="1" x14ac:dyDescent="0.3"/>
    <row r="562" s="171" customFormat="1" x14ac:dyDescent="0.3"/>
    <row r="563" s="171" customFormat="1" x14ac:dyDescent="0.3"/>
    <row r="564" s="171" customFormat="1" x14ac:dyDescent="0.3"/>
    <row r="565" s="171" customFormat="1" x14ac:dyDescent="0.3"/>
    <row r="566" s="171" customFormat="1" x14ac:dyDescent="0.3"/>
    <row r="567" s="171" customFormat="1" x14ac:dyDescent="0.3"/>
    <row r="568" s="171" customFormat="1" x14ac:dyDescent="0.3"/>
    <row r="569" s="171" customFormat="1" x14ac:dyDescent="0.3"/>
    <row r="570" s="171" customFormat="1" x14ac:dyDescent="0.3"/>
    <row r="571" s="171" customFormat="1" x14ac:dyDescent="0.3"/>
    <row r="572" s="171" customFormat="1" x14ac:dyDescent="0.3"/>
    <row r="573" s="171" customFormat="1" x14ac:dyDescent="0.3"/>
    <row r="574" s="171" customFormat="1" x14ac:dyDescent="0.3"/>
    <row r="575" s="171" customFormat="1" x14ac:dyDescent="0.3"/>
    <row r="576" s="171" customFormat="1" x14ac:dyDescent="0.3"/>
    <row r="577" s="171" customFormat="1" x14ac:dyDescent="0.3"/>
    <row r="578" s="171" customFormat="1" x14ac:dyDescent="0.3"/>
    <row r="579" s="171" customFormat="1" x14ac:dyDescent="0.3"/>
    <row r="580" s="171" customFormat="1" x14ac:dyDescent="0.3"/>
    <row r="581" s="171" customFormat="1" x14ac:dyDescent="0.3"/>
    <row r="582" s="171" customFormat="1" x14ac:dyDescent="0.3"/>
    <row r="583" s="171" customFormat="1" x14ac:dyDescent="0.3"/>
    <row r="584" s="171" customFormat="1" x14ac:dyDescent="0.3"/>
    <row r="585" s="171" customFormat="1" x14ac:dyDescent="0.3"/>
    <row r="586" s="171" customFormat="1" x14ac:dyDescent="0.3"/>
    <row r="587" s="171" customFormat="1" x14ac:dyDescent="0.3"/>
    <row r="588" s="171" customFormat="1" x14ac:dyDescent="0.3"/>
    <row r="589" s="171" customFormat="1" x14ac:dyDescent="0.3"/>
    <row r="590" s="171" customFormat="1" x14ac:dyDescent="0.3"/>
    <row r="591" s="171" customFormat="1" x14ac:dyDescent="0.3"/>
    <row r="592" s="171" customFormat="1" x14ac:dyDescent="0.3"/>
    <row r="593" s="171" customFormat="1" x14ac:dyDescent="0.3"/>
    <row r="594" s="171" customFormat="1" x14ac:dyDescent="0.3"/>
    <row r="595" s="171" customFormat="1" x14ac:dyDescent="0.3"/>
    <row r="596" s="171" customFormat="1" x14ac:dyDescent="0.3"/>
    <row r="597" s="171" customFormat="1" x14ac:dyDescent="0.3"/>
    <row r="598" s="171" customFormat="1" x14ac:dyDescent="0.3"/>
    <row r="599" s="171" customFormat="1" x14ac:dyDescent="0.3"/>
    <row r="600" s="171" customFormat="1" x14ac:dyDescent="0.3"/>
    <row r="601" s="171" customFormat="1" x14ac:dyDescent="0.3"/>
    <row r="602" s="171" customFormat="1" x14ac:dyDescent="0.3"/>
    <row r="603" s="171" customFormat="1" x14ac:dyDescent="0.3"/>
    <row r="604" s="171" customFormat="1" x14ac:dyDescent="0.3"/>
    <row r="605" s="171" customFormat="1" x14ac:dyDescent="0.3"/>
    <row r="606" s="171" customFormat="1" x14ac:dyDescent="0.3"/>
    <row r="607" s="171" customFormat="1" x14ac:dyDescent="0.3"/>
    <row r="608" s="171" customFormat="1" x14ac:dyDescent="0.3"/>
    <row r="609" s="171" customFormat="1" x14ac:dyDescent="0.3"/>
    <row r="610" s="171" customFormat="1" x14ac:dyDescent="0.3"/>
    <row r="611" s="171" customFormat="1" x14ac:dyDescent="0.3"/>
    <row r="612" s="171" customFormat="1" x14ac:dyDescent="0.3"/>
    <row r="613" s="171" customFormat="1" x14ac:dyDescent="0.3"/>
    <row r="614" s="171" customFormat="1" x14ac:dyDescent="0.3"/>
    <row r="615" s="171" customFormat="1" x14ac:dyDescent="0.3"/>
    <row r="616" s="171" customFormat="1" x14ac:dyDescent="0.3"/>
    <row r="617" s="171" customFormat="1" x14ac:dyDescent="0.3"/>
    <row r="618" s="171" customFormat="1" x14ac:dyDescent="0.3"/>
    <row r="619" s="171" customFormat="1" x14ac:dyDescent="0.3"/>
    <row r="620" s="171" customFormat="1" x14ac:dyDescent="0.3"/>
    <row r="621" s="171" customFormat="1" x14ac:dyDescent="0.3"/>
    <row r="622" s="171" customFormat="1" x14ac:dyDescent="0.3"/>
    <row r="623" s="171" customFormat="1" x14ac:dyDescent="0.3"/>
    <row r="624" s="171" customFormat="1" x14ac:dyDescent="0.3"/>
    <row r="625" s="171" customFormat="1" x14ac:dyDescent="0.3"/>
    <row r="626" s="171" customFormat="1" x14ac:dyDescent="0.3"/>
    <row r="627" s="171" customFormat="1" x14ac:dyDescent="0.3"/>
    <row r="628" s="171" customFormat="1" x14ac:dyDescent="0.3"/>
    <row r="629" s="171" customFormat="1" x14ac:dyDescent="0.3"/>
    <row r="630" s="171" customFormat="1" x14ac:dyDescent="0.3"/>
    <row r="631" s="171" customFormat="1" x14ac:dyDescent="0.3"/>
    <row r="632" s="171" customFormat="1" x14ac:dyDescent="0.3"/>
    <row r="633" s="171" customFormat="1" x14ac:dyDescent="0.3"/>
    <row r="634" s="171" customFormat="1" x14ac:dyDescent="0.3"/>
    <row r="635" s="171" customFormat="1" x14ac:dyDescent="0.3"/>
    <row r="636" s="171" customFormat="1" x14ac:dyDescent="0.3"/>
    <row r="637" s="171" customFormat="1" x14ac:dyDescent="0.3"/>
    <row r="638" s="171" customFormat="1" x14ac:dyDescent="0.3"/>
    <row r="639" s="171" customFormat="1" x14ac:dyDescent="0.3"/>
    <row r="640" s="171" customFormat="1" x14ac:dyDescent="0.3"/>
    <row r="641" s="171" customFormat="1" x14ac:dyDescent="0.3"/>
    <row r="642" s="171" customFormat="1" x14ac:dyDescent="0.3"/>
    <row r="643" s="171" customFormat="1" x14ac:dyDescent="0.3"/>
    <row r="644" s="171" customFormat="1" x14ac:dyDescent="0.3"/>
    <row r="645" s="171" customFormat="1" x14ac:dyDescent="0.3"/>
    <row r="646" s="171" customFormat="1" x14ac:dyDescent="0.3"/>
    <row r="647" s="171" customFormat="1" x14ac:dyDescent="0.3"/>
    <row r="648" s="171" customFormat="1" x14ac:dyDescent="0.3"/>
    <row r="649" s="171" customFormat="1" x14ac:dyDescent="0.3"/>
    <row r="650" s="171" customFormat="1" x14ac:dyDescent="0.3"/>
    <row r="651" s="171" customFormat="1" x14ac:dyDescent="0.3"/>
    <row r="652" s="171" customFormat="1" x14ac:dyDescent="0.3"/>
    <row r="653" s="171" customFormat="1" x14ac:dyDescent="0.3"/>
    <row r="654" s="171" customFormat="1" x14ac:dyDescent="0.3"/>
    <row r="655" s="171" customFormat="1" x14ac:dyDescent="0.3"/>
    <row r="656" s="171" customFormat="1" x14ac:dyDescent="0.3"/>
    <row r="657" s="171" customFormat="1" x14ac:dyDescent="0.3"/>
    <row r="658" s="171" customFormat="1" x14ac:dyDescent="0.3"/>
    <row r="659" s="171" customFormat="1" x14ac:dyDescent="0.3"/>
    <row r="660" s="171" customFormat="1" x14ac:dyDescent="0.3"/>
    <row r="661" s="171" customFormat="1" x14ac:dyDescent="0.3"/>
    <row r="662" s="171" customFormat="1" x14ac:dyDescent="0.3"/>
    <row r="663" s="171" customFormat="1" x14ac:dyDescent="0.3"/>
    <row r="664" s="171" customFormat="1" x14ac:dyDescent="0.3"/>
    <row r="665" s="171" customFormat="1" x14ac:dyDescent="0.3"/>
    <row r="666" s="171" customFormat="1" x14ac:dyDescent="0.3"/>
    <row r="667" s="171" customFormat="1" x14ac:dyDescent="0.3"/>
    <row r="668" s="171" customFormat="1" x14ac:dyDescent="0.3"/>
    <row r="669" s="171" customFormat="1" x14ac:dyDescent="0.3"/>
    <row r="670" s="171" customFormat="1" x14ac:dyDescent="0.3"/>
    <row r="671" s="171" customFormat="1" x14ac:dyDescent="0.3"/>
    <row r="672" s="171" customFormat="1" x14ac:dyDescent="0.3"/>
    <row r="673" s="171" customFormat="1" x14ac:dyDescent="0.3"/>
    <row r="674" s="171" customFormat="1" x14ac:dyDescent="0.3"/>
    <row r="675" s="171" customFormat="1" x14ac:dyDescent="0.3"/>
    <row r="676" s="171" customFormat="1" x14ac:dyDescent="0.3"/>
    <row r="677" s="171" customFormat="1" x14ac:dyDescent="0.3"/>
    <row r="678" s="171" customFormat="1" x14ac:dyDescent="0.3"/>
    <row r="679" s="171" customFormat="1" x14ac:dyDescent="0.3"/>
    <row r="680" s="171" customFormat="1" x14ac:dyDescent="0.3"/>
    <row r="681" s="171" customFormat="1" x14ac:dyDescent="0.3"/>
    <row r="682" s="171" customFormat="1" x14ac:dyDescent="0.3"/>
    <row r="683" s="171" customFormat="1" x14ac:dyDescent="0.3"/>
    <row r="684" s="171" customFormat="1" x14ac:dyDescent="0.3"/>
    <row r="685" s="171" customFormat="1" x14ac:dyDescent="0.3"/>
    <row r="686" s="171" customFormat="1" x14ac:dyDescent="0.3"/>
    <row r="687" s="171" customFormat="1" x14ac:dyDescent="0.3"/>
    <row r="688" s="171" customFormat="1" x14ac:dyDescent="0.3"/>
    <row r="689" s="171" customFormat="1" x14ac:dyDescent="0.3"/>
    <row r="690" s="171" customFormat="1" x14ac:dyDescent="0.3"/>
    <row r="691" s="171" customFormat="1" x14ac:dyDescent="0.3"/>
    <row r="692" s="171" customFormat="1" x14ac:dyDescent="0.3"/>
    <row r="693" s="171" customFormat="1" x14ac:dyDescent="0.3"/>
    <row r="694" s="171" customFormat="1" x14ac:dyDescent="0.3"/>
    <row r="695" s="171" customFormat="1" x14ac:dyDescent="0.3"/>
    <row r="696" s="171" customFormat="1" x14ac:dyDescent="0.3"/>
    <row r="697" s="171" customFormat="1" x14ac:dyDescent="0.3"/>
    <row r="698" s="171" customFormat="1" x14ac:dyDescent="0.3"/>
    <row r="699" s="171" customFormat="1" x14ac:dyDescent="0.3"/>
    <row r="700" s="171" customFormat="1" x14ac:dyDescent="0.3"/>
    <row r="701" s="171" customFormat="1" x14ac:dyDescent="0.3"/>
    <row r="702" s="171" customFormat="1" x14ac:dyDescent="0.3"/>
    <row r="703" s="171" customFormat="1" x14ac:dyDescent="0.3"/>
    <row r="704" s="171" customFormat="1" x14ac:dyDescent="0.3"/>
    <row r="705" s="171" customFormat="1" x14ac:dyDescent="0.3"/>
    <row r="706" s="171" customFormat="1" x14ac:dyDescent="0.3"/>
    <row r="707" s="171" customFormat="1" x14ac:dyDescent="0.3"/>
    <row r="708" s="171" customFormat="1" x14ac:dyDescent="0.3"/>
    <row r="709" s="171" customFormat="1" x14ac:dyDescent="0.3"/>
    <row r="710" s="171" customFormat="1" x14ac:dyDescent="0.3"/>
    <row r="711" s="171" customFormat="1" x14ac:dyDescent="0.3"/>
    <row r="712" s="171" customFormat="1" x14ac:dyDescent="0.3"/>
    <row r="713" s="171" customFormat="1" x14ac:dyDescent="0.3"/>
    <row r="714" s="171" customFormat="1" x14ac:dyDescent="0.3"/>
    <row r="715" s="171" customFormat="1" x14ac:dyDescent="0.3"/>
    <row r="716" s="171" customFormat="1" x14ac:dyDescent="0.3"/>
    <row r="717" s="171" customFormat="1" x14ac:dyDescent="0.3"/>
  </sheetData>
  <sheetProtection password="DBAD" sheet="1" objects="1" scenarios="1" formatCells="0" formatColumns="0" formatRows="0" insertColumns="0" insertRows="0" selectLockedCells="1" selectUnlockedCell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8"/>
  <sheetViews>
    <sheetView topLeftCell="A54" zoomScale="55" zoomScaleNormal="55" zoomScalePageLayoutView="70" workbookViewId="0">
      <selection activeCell="I111" sqref="I111"/>
    </sheetView>
  </sheetViews>
  <sheetFormatPr defaultColWidth="8.77734375" defaultRowHeight="14.4" x14ac:dyDescent="0.3"/>
  <cols>
    <col min="1" max="1" width="17.77734375" style="152" customWidth="1"/>
    <col min="2" max="2" width="12" style="152" customWidth="1"/>
    <col min="3" max="3" width="17.77734375" style="152" customWidth="1"/>
    <col min="4" max="4" width="66.44140625" style="152" bestFit="1" customWidth="1"/>
    <col min="5" max="5" width="2.77734375" style="152" customWidth="1"/>
    <col min="6" max="11" width="21.109375" style="152" customWidth="1"/>
    <col min="12" max="16384" width="8.77734375" style="152"/>
  </cols>
  <sheetData>
    <row r="1" spans="1:12" s="148" customFormat="1" ht="46.8" x14ac:dyDescent="0.3">
      <c r="A1" s="146" t="s">
        <v>82</v>
      </c>
      <c r="B1" s="2"/>
      <c r="C1" s="2"/>
      <c r="D1" s="2"/>
      <c r="E1" s="15"/>
      <c r="F1" s="147" t="s">
        <v>151</v>
      </c>
      <c r="G1" s="147" t="s">
        <v>152</v>
      </c>
      <c r="H1" s="147" t="s">
        <v>153</v>
      </c>
      <c r="I1" s="147" t="s">
        <v>154</v>
      </c>
      <c r="J1" s="147" t="s">
        <v>155</v>
      </c>
      <c r="K1" s="147" t="s">
        <v>156</v>
      </c>
    </row>
    <row r="2" spans="1:12" ht="15.6" x14ac:dyDescent="0.3">
      <c r="A2" s="103" t="str">
        <f>PBS!A2</f>
        <v>13.6.15.1 Beam transport 
and conditioning system</v>
      </c>
      <c r="B2" s="102"/>
      <c r="C2" s="102"/>
      <c r="D2" s="103"/>
      <c r="E2" s="15"/>
      <c r="F2" s="149"/>
      <c r="G2" s="149">
        <f>SUM(G3,G11,G22,G32,G41,G48,G54,G59,G64)</f>
        <v>0</v>
      </c>
      <c r="H2" s="149">
        <f t="shared" ref="H2:J2" si="0">SUM(H3,H11,H22,H32,H41,H48,H54,H59,H64)</f>
        <v>7280.4451949999993</v>
      </c>
      <c r="I2" s="149">
        <f t="shared" si="0"/>
        <v>81</v>
      </c>
      <c r="J2" s="149">
        <f t="shared" si="0"/>
        <v>0</v>
      </c>
      <c r="K2" s="150">
        <f>PBS!F2</f>
        <v>7361.4451949999993</v>
      </c>
      <c r="L2" s="151"/>
    </row>
    <row r="3" spans="1:12" ht="15.6" x14ac:dyDescent="0.3">
      <c r="A3" s="15"/>
      <c r="B3" s="107" t="str">
        <f>PBS!B3</f>
        <v>13.6.15.1.1 Beam extraction system</v>
      </c>
      <c r="C3" s="107"/>
      <c r="D3" s="107"/>
      <c r="E3" s="15"/>
      <c r="F3" s="153"/>
      <c r="G3" s="153">
        <f>K3</f>
        <v>0</v>
      </c>
      <c r="H3" s="153"/>
      <c r="I3" s="153"/>
      <c r="J3" s="153"/>
      <c r="K3" s="150">
        <f>PBS!F3</f>
        <v>0</v>
      </c>
    </row>
    <row r="4" spans="1:12" ht="15.6" hidden="1" x14ac:dyDescent="0.3">
      <c r="A4" s="15"/>
      <c r="B4" s="15"/>
      <c r="C4" s="2" t="str">
        <f>PBS!C4</f>
        <v>13.6.15.1.1.1 Monolith insert</v>
      </c>
      <c r="D4" s="2"/>
      <c r="E4" s="15"/>
      <c r="F4" s="154"/>
      <c r="G4" s="154"/>
      <c r="H4" s="154"/>
      <c r="I4" s="154"/>
      <c r="J4" s="154"/>
      <c r="K4" s="150">
        <f>PBS!F4</f>
        <v>0</v>
      </c>
    </row>
    <row r="5" spans="1:12" ht="15.6" hidden="1" x14ac:dyDescent="0.3">
      <c r="A5" s="15"/>
      <c r="B5" s="15"/>
      <c r="C5" s="2" t="str">
        <f>PBS!C5</f>
        <v>13.6.15.1.1.2 Monolith window</v>
      </c>
      <c r="D5" s="2"/>
      <c r="E5" s="15"/>
      <c r="F5" s="154"/>
      <c r="G5" s="154"/>
      <c r="H5" s="154"/>
      <c r="I5" s="154"/>
      <c r="J5" s="154"/>
      <c r="K5" s="150">
        <f>PBS!F5</f>
        <v>0</v>
      </c>
    </row>
    <row r="6" spans="1:12" ht="15.6" hidden="1" x14ac:dyDescent="0.3">
      <c r="A6" s="15"/>
      <c r="B6" s="15"/>
      <c r="C6" s="2" t="str">
        <f>PBS!C6</f>
        <v>13.6.15.1.1.3 Neutron Guide</v>
      </c>
      <c r="D6" s="2"/>
      <c r="E6" s="15"/>
      <c r="F6" s="154"/>
      <c r="G6" s="154"/>
      <c r="H6" s="154"/>
      <c r="I6" s="154"/>
      <c r="J6" s="154"/>
      <c r="K6" s="150">
        <f>PBS!F6</f>
        <v>0</v>
      </c>
    </row>
    <row r="7" spans="1:12" ht="15.6" hidden="1" x14ac:dyDescent="0.3">
      <c r="A7" s="15"/>
      <c r="B7" s="15"/>
      <c r="C7" s="15"/>
      <c r="D7" s="26" t="str">
        <f>PBS!D7</f>
        <v>13.6.15.1.1.1.1 Optical elements</v>
      </c>
      <c r="E7" s="15"/>
      <c r="F7" s="154"/>
      <c r="G7" s="154"/>
      <c r="H7" s="154"/>
      <c r="I7" s="154"/>
      <c r="J7" s="154"/>
      <c r="K7" s="150">
        <f>PBS!F7</f>
        <v>0</v>
      </c>
    </row>
    <row r="8" spans="1:12" ht="15.6" hidden="1" x14ac:dyDescent="0.3">
      <c r="A8" s="15"/>
      <c r="B8" s="15"/>
      <c r="C8" s="15"/>
      <c r="D8" s="26" t="str">
        <f>PBS!D8</f>
        <v>13.6.15.1.1.1.2 Alignment Mechanism for Optical Elements</v>
      </c>
      <c r="E8" s="15"/>
      <c r="F8" s="154"/>
      <c r="G8" s="154"/>
      <c r="H8" s="154"/>
      <c r="I8" s="154"/>
      <c r="J8" s="154"/>
      <c r="K8" s="150">
        <f>PBS!F8</f>
        <v>0</v>
      </c>
    </row>
    <row r="9" spans="1:12" ht="15.6" hidden="1" x14ac:dyDescent="0.3">
      <c r="A9" s="15"/>
      <c r="B9" s="15"/>
      <c r="C9" s="15"/>
      <c r="D9" s="26" t="str">
        <f>PBS!D9</f>
        <v>13.6.15.1.1.1.3 Vacuum tubes</v>
      </c>
      <c r="E9" s="15"/>
      <c r="F9" s="154"/>
      <c r="G9" s="154"/>
      <c r="H9" s="154"/>
      <c r="I9" s="154"/>
      <c r="J9" s="154"/>
      <c r="K9" s="150">
        <f>PBS!F9</f>
        <v>0</v>
      </c>
    </row>
    <row r="10" spans="1:12" ht="15.6" hidden="1" x14ac:dyDescent="0.3">
      <c r="A10" s="15"/>
      <c r="B10" s="15"/>
      <c r="C10" s="15"/>
      <c r="D10" s="26" t="str">
        <f>PBS!D10</f>
        <v>13.6.15.1.1.1.4 Cooling tubes</v>
      </c>
      <c r="E10" s="15"/>
      <c r="F10" s="154"/>
      <c r="G10" s="154"/>
      <c r="H10" s="154"/>
      <c r="I10" s="154"/>
      <c r="J10" s="154"/>
      <c r="K10" s="150">
        <f>PBS!F10</f>
        <v>0</v>
      </c>
    </row>
    <row r="11" spans="1:12" ht="15.6" x14ac:dyDescent="0.3">
      <c r="A11" s="15"/>
      <c r="B11" s="107" t="str">
        <f>PBS!B11</f>
        <v>13.6.15.1.2 Beam delivery system</v>
      </c>
      <c r="C11" s="107"/>
      <c r="D11" s="107"/>
      <c r="E11" s="15"/>
      <c r="F11" s="153"/>
      <c r="G11" s="153"/>
      <c r="H11" s="153">
        <f>K11</f>
        <v>3107.2</v>
      </c>
      <c r="I11" s="153"/>
      <c r="J11" s="153"/>
      <c r="K11" s="150">
        <f>PBS!F11</f>
        <v>3107.2</v>
      </c>
    </row>
    <row r="12" spans="1:12" ht="15.6" hidden="1" x14ac:dyDescent="0.3">
      <c r="A12" s="15"/>
      <c r="B12" s="15"/>
      <c r="C12" s="2" t="str">
        <f>PBS!C12</f>
        <v>13.6.15.1.2.1 Cold neutrons Extraction Bender</v>
      </c>
      <c r="D12" s="2"/>
      <c r="E12" s="15"/>
      <c r="F12" s="154"/>
      <c r="G12" s="154"/>
      <c r="H12" s="154"/>
      <c r="I12" s="154"/>
      <c r="J12" s="154"/>
      <c r="K12" s="150">
        <f>PBS!F12</f>
        <v>0</v>
      </c>
    </row>
    <row r="13" spans="1:12" ht="15.6" hidden="1" x14ac:dyDescent="0.3">
      <c r="A13" s="15"/>
      <c r="B13" s="15"/>
      <c r="C13" s="15"/>
      <c r="D13" s="26" t="str">
        <f>PBS!D13</f>
        <v>13.6.15.1.2.1.1 Optical elements</v>
      </c>
      <c r="E13" s="15"/>
      <c r="F13" s="154"/>
      <c r="G13" s="154"/>
      <c r="H13" s="154"/>
      <c r="I13" s="154"/>
      <c r="J13" s="154"/>
      <c r="K13" s="150">
        <f>PBS!F13</f>
        <v>85</v>
      </c>
    </row>
    <row r="14" spans="1:12" ht="15.6" hidden="1" x14ac:dyDescent="0.3">
      <c r="A14" s="15"/>
      <c r="B14" s="15"/>
      <c r="C14" s="15"/>
      <c r="D14" s="26" t="str">
        <f>PBS!D14</f>
        <v>13.6.15.1.2.1.2 Mechanical support</v>
      </c>
      <c r="E14" s="15"/>
      <c r="F14" s="154"/>
      <c r="G14" s="154"/>
      <c r="H14" s="154"/>
      <c r="I14" s="154"/>
      <c r="J14" s="154"/>
      <c r="K14" s="150">
        <f>PBS!F14</f>
        <v>0</v>
      </c>
    </row>
    <row r="15" spans="1:12" ht="15.6" hidden="1" x14ac:dyDescent="0.3">
      <c r="A15" s="15"/>
      <c r="B15" s="15"/>
      <c r="C15" s="15"/>
      <c r="D15" s="26" t="str">
        <f>PBS!D15</f>
        <v>13.6.15.1.2.1.3 Moving mechanism</v>
      </c>
      <c r="E15" s="15"/>
      <c r="F15" s="154"/>
      <c r="G15" s="154"/>
      <c r="H15" s="154"/>
      <c r="I15" s="154"/>
      <c r="J15" s="154"/>
      <c r="K15" s="150">
        <f>PBS!F15</f>
        <v>0</v>
      </c>
    </row>
    <row r="16" spans="1:12" ht="15.6" hidden="1" x14ac:dyDescent="0.3">
      <c r="A16" s="15"/>
      <c r="B16" s="15"/>
      <c r="C16" s="15"/>
      <c r="D16" s="26" t="str">
        <f>PBS!D16</f>
        <v>13.6.15.1.2.1.4 Alignment Mechanism</v>
      </c>
      <c r="E16" s="15"/>
      <c r="F16" s="154"/>
      <c r="G16" s="154"/>
      <c r="H16" s="154"/>
      <c r="I16" s="154"/>
      <c r="J16" s="154"/>
      <c r="K16" s="150">
        <f>PBS!F16</f>
        <v>0</v>
      </c>
    </row>
    <row r="17" spans="1:11" ht="15.6" hidden="1" x14ac:dyDescent="0.3">
      <c r="A17" s="15"/>
      <c r="B17" s="15"/>
      <c r="C17" s="2" t="str">
        <f>PBS!C17</f>
        <v>13.6.15.1.2.2 Neutron guide system</v>
      </c>
      <c r="D17" s="2"/>
      <c r="E17" s="15"/>
      <c r="F17" s="154"/>
      <c r="G17" s="154"/>
      <c r="H17" s="154"/>
      <c r="I17" s="154"/>
      <c r="J17" s="154"/>
      <c r="K17" s="150">
        <f>PBS!F17</f>
        <v>0</v>
      </c>
    </row>
    <row r="18" spans="1:11" ht="15.6" hidden="1" x14ac:dyDescent="0.3">
      <c r="A18" s="15"/>
      <c r="B18" s="15"/>
      <c r="C18" s="15"/>
      <c r="D18" s="26" t="str">
        <f>PBS!D18</f>
        <v>13.6.15.1.2.2.1 Optical elements</v>
      </c>
      <c r="E18" s="15"/>
      <c r="F18" s="154"/>
      <c r="G18" s="154"/>
      <c r="H18" s="154"/>
      <c r="I18" s="154"/>
      <c r="J18" s="154"/>
      <c r="K18" s="150">
        <f>PBS!F18</f>
        <v>2323</v>
      </c>
    </row>
    <row r="19" spans="1:11" ht="15.6" hidden="1" x14ac:dyDescent="0.3">
      <c r="A19" s="15"/>
      <c r="B19" s="15"/>
      <c r="C19" s="15"/>
      <c r="D19" s="26" t="str">
        <f>PBS!D19</f>
        <v>13.6.15.1.2.2.2 Guide vacuum tubes</v>
      </c>
      <c r="E19" s="15"/>
      <c r="F19" s="154"/>
      <c r="G19" s="154"/>
      <c r="H19" s="154"/>
      <c r="I19" s="154"/>
      <c r="J19" s="154"/>
      <c r="K19" s="150">
        <f>PBS!F19</f>
        <v>0</v>
      </c>
    </row>
    <row r="20" spans="1:11" ht="15.6" hidden="1" x14ac:dyDescent="0.3">
      <c r="A20" s="15"/>
      <c r="B20" s="15"/>
      <c r="C20" s="15"/>
      <c r="D20" s="26" t="str">
        <f>PBS!D20</f>
        <v>13.6.15.1.2.2.3 Guide support structure</v>
      </c>
      <c r="E20" s="15"/>
      <c r="F20" s="154"/>
      <c r="G20" s="154"/>
      <c r="H20" s="154"/>
      <c r="I20" s="154"/>
      <c r="J20" s="154"/>
      <c r="K20" s="150">
        <f>PBS!F20</f>
        <v>699.2</v>
      </c>
    </row>
    <row r="21" spans="1:11" ht="15.6" hidden="1" x14ac:dyDescent="0.3">
      <c r="A21" s="15"/>
      <c r="B21" s="15"/>
      <c r="C21" s="15"/>
      <c r="D21" s="26" t="str">
        <f>PBS!D21</f>
        <v>13.6.15.1.2.2.4 Alignment system</v>
      </c>
      <c r="E21" s="15"/>
      <c r="F21" s="154"/>
      <c r="G21" s="154"/>
      <c r="H21" s="154"/>
      <c r="I21" s="154"/>
      <c r="J21" s="154"/>
      <c r="K21" s="150">
        <f>PBS!F21</f>
        <v>0</v>
      </c>
    </row>
    <row r="22" spans="1:11" ht="15.6" x14ac:dyDescent="0.3">
      <c r="A22" s="15"/>
      <c r="B22" s="107" t="str">
        <f>PBS!B22</f>
        <v>13.6.15.1.3 Chopper system</v>
      </c>
      <c r="C22" s="107"/>
      <c r="D22" s="107"/>
      <c r="E22" s="15"/>
      <c r="F22" s="153"/>
      <c r="G22" s="153"/>
      <c r="H22" s="153">
        <f>K22</f>
        <v>1681.25</v>
      </c>
      <c r="I22" s="153"/>
      <c r="J22" s="153"/>
      <c r="K22" s="150">
        <f>PBS!F22</f>
        <v>1681.25</v>
      </c>
    </row>
    <row r="23" spans="1:11" ht="15.6" hidden="1" x14ac:dyDescent="0.3">
      <c r="A23" s="15"/>
      <c r="B23" s="15"/>
      <c r="C23" s="2" t="str">
        <f>PBS!C23</f>
        <v>13.6.15.1.3.1 Band chopper 1 Assembly</v>
      </c>
      <c r="D23" s="2"/>
      <c r="E23" s="15"/>
      <c r="F23" s="154"/>
      <c r="G23" s="154"/>
      <c r="H23" s="154"/>
      <c r="I23" s="154"/>
      <c r="J23" s="154"/>
      <c r="K23" s="150">
        <f>PBS!F23</f>
        <v>131</v>
      </c>
    </row>
    <row r="24" spans="1:11" ht="15.6" hidden="1" x14ac:dyDescent="0.3">
      <c r="A24" s="15"/>
      <c r="B24" s="15"/>
      <c r="C24" s="2" t="str">
        <f>PBS!C24</f>
        <v>13.6.15.1.3.2 Band chopper 2 Assembly</v>
      </c>
      <c r="D24" s="2"/>
      <c r="E24" s="15"/>
      <c r="F24" s="154"/>
      <c r="G24" s="154"/>
      <c r="H24" s="154"/>
      <c r="I24" s="154"/>
      <c r="J24" s="154"/>
      <c r="K24" s="150">
        <f>PBS!F24</f>
        <v>131</v>
      </c>
    </row>
    <row r="25" spans="1:11" ht="15.6" hidden="1" x14ac:dyDescent="0.3">
      <c r="A25" s="15"/>
      <c r="B25" s="15"/>
      <c r="C25" s="2" t="str">
        <f>PBS!C25</f>
        <v>13.6.15.1.3.3 T0-chopper 1 Assembly</v>
      </c>
      <c r="D25" s="2"/>
      <c r="E25" s="15"/>
      <c r="F25" s="154"/>
      <c r="G25" s="154"/>
      <c r="H25" s="154"/>
      <c r="I25" s="154"/>
      <c r="J25" s="154"/>
      <c r="K25" s="150">
        <f>PBS!F25</f>
        <v>210</v>
      </c>
    </row>
    <row r="26" spans="1:11" ht="15.6" hidden="1" x14ac:dyDescent="0.3">
      <c r="A26" s="15"/>
      <c r="B26" s="15"/>
      <c r="C26" s="2" t="str">
        <f>PBS!C26</f>
        <v>13.6.15.1.3.4 T0-chopper 2 Assembly</v>
      </c>
      <c r="D26" s="2"/>
      <c r="E26" s="15"/>
      <c r="F26" s="154"/>
      <c r="G26" s="154"/>
      <c r="H26" s="154"/>
      <c r="I26" s="154"/>
      <c r="J26" s="154"/>
      <c r="K26" s="150">
        <f>PBS!F26</f>
        <v>0</v>
      </c>
    </row>
    <row r="27" spans="1:11" ht="15.6" hidden="1" x14ac:dyDescent="0.3">
      <c r="A27" s="15"/>
      <c r="B27" s="15"/>
      <c r="C27" s="2" t="str">
        <f>PBS!C27</f>
        <v xml:space="preserve">13.6.15.1.3.6 Pulse Shaping chopper Assembly </v>
      </c>
      <c r="D27" s="2"/>
      <c r="E27" s="15"/>
      <c r="F27" s="154"/>
      <c r="G27" s="154"/>
      <c r="H27" s="154"/>
      <c r="I27" s="154"/>
      <c r="J27" s="154"/>
      <c r="K27" s="150">
        <f>PBS!F27</f>
        <v>313</v>
      </c>
    </row>
    <row r="28" spans="1:11" ht="15.6" hidden="1" x14ac:dyDescent="0.3">
      <c r="A28" s="15"/>
      <c r="B28" s="15"/>
      <c r="C28" s="2" t="str">
        <f>PBS!C28</f>
        <v>13.6.15.1.3.7 Monochromating chopper Assembly</v>
      </c>
      <c r="D28" s="2"/>
      <c r="E28" s="15"/>
      <c r="F28" s="154"/>
      <c r="G28" s="154"/>
      <c r="H28" s="154"/>
      <c r="I28" s="154"/>
      <c r="J28" s="154"/>
      <c r="K28" s="150">
        <f>PBS!F28</f>
        <v>330</v>
      </c>
    </row>
    <row r="29" spans="1:11" ht="15.6" hidden="1" x14ac:dyDescent="0.3">
      <c r="A29" s="15"/>
      <c r="B29" s="15"/>
      <c r="C29" s="2" t="str">
        <f>PBS!C29</f>
        <v>13.6.15.1.3.8 FAN chopper Assembly</v>
      </c>
      <c r="D29" s="2"/>
      <c r="E29" s="15"/>
      <c r="F29" s="154"/>
      <c r="G29" s="154"/>
      <c r="H29" s="154"/>
      <c r="I29" s="154"/>
      <c r="J29" s="154"/>
      <c r="K29" s="150">
        <f>PBS!F29</f>
        <v>241</v>
      </c>
    </row>
    <row r="30" spans="1:11" ht="15.6" hidden="1" x14ac:dyDescent="0.3">
      <c r="A30" s="15"/>
      <c r="B30" s="15"/>
      <c r="C30" s="2" t="str">
        <f>PBS!C30</f>
        <v>13.6.15.1.3.9 Control System</v>
      </c>
      <c r="D30" s="2"/>
      <c r="E30" s="15"/>
      <c r="F30" s="154"/>
      <c r="G30" s="154"/>
      <c r="H30" s="154"/>
      <c r="I30" s="154"/>
      <c r="J30" s="154"/>
      <c r="K30" s="150">
        <f>PBS!F30</f>
        <v>211.5</v>
      </c>
    </row>
    <row r="31" spans="1:11" ht="15.6" hidden="1" x14ac:dyDescent="0.3">
      <c r="A31" s="15"/>
      <c r="B31" s="15"/>
      <c r="C31" s="2" t="str">
        <f>PBS!C31</f>
        <v>13.6.15.1.3.10 Support System</v>
      </c>
      <c r="D31" s="2"/>
      <c r="E31" s="15"/>
      <c r="F31" s="154"/>
      <c r="G31" s="154"/>
      <c r="H31" s="154"/>
      <c r="I31" s="154"/>
      <c r="J31" s="154"/>
      <c r="K31" s="150">
        <f>PBS!F31</f>
        <v>113.75</v>
      </c>
    </row>
    <row r="32" spans="1:11" ht="15.6" x14ac:dyDescent="0.3">
      <c r="A32" s="15"/>
      <c r="B32" s="107" t="str">
        <f>PBS!B32</f>
        <v>13.6.15.1.4 Beam geometry conditioning</v>
      </c>
      <c r="C32" s="107"/>
      <c r="D32" s="107"/>
      <c r="E32" s="15"/>
      <c r="F32" s="153"/>
      <c r="G32" s="153"/>
      <c r="H32" s="153">
        <f>K32</f>
        <v>70.342119999999994</v>
      </c>
      <c r="I32" s="153"/>
      <c r="J32" s="153"/>
      <c r="K32" s="150">
        <f>PBS!F32</f>
        <v>70.342119999999994</v>
      </c>
    </row>
    <row r="33" spans="1:11" ht="15.6" hidden="1" x14ac:dyDescent="0.3">
      <c r="A33" s="15"/>
      <c r="B33" s="15"/>
      <c r="C33" s="2" t="str">
        <f>PBS!C33</f>
        <v>13.6.15.1.4.1 guide collimation system</v>
      </c>
      <c r="D33" s="2"/>
      <c r="E33" s="15"/>
      <c r="F33" s="154"/>
      <c r="G33" s="154"/>
      <c r="H33" s="154"/>
      <c r="I33" s="154"/>
      <c r="J33" s="154"/>
      <c r="K33" s="150">
        <f>PBS!F33</f>
        <v>45.342119999999994</v>
      </c>
    </row>
    <row r="34" spans="1:11" ht="15.6" hidden="1" x14ac:dyDescent="0.3">
      <c r="A34" s="15"/>
      <c r="B34" s="15"/>
      <c r="C34" s="15"/>
      <c r="D34" s="26" t="str">
        <f>PBS!D34</f>
        <v>13.6.15.1.4.1.1 Collimator 1 (0.75 deg)</v>
      </c>
      <c r="E34" s="15"/>
      <c r="F34" s="154"/>
      <c r="G34" s="154"/>
      <c r="H34" s="154"/>
      <c r="I34" s="154"/>
      <c r="J34" s="154"/>
      <c r="K34" s="150">
        <f>PBS!F34</f>
        <v>0</v>
      </c>
    </row>
    <row r="35" spans="1:11" ht="15.6" hidden="1" x14ac:dyDescent="0.3">
      <c r="A35" s="15"/>
      <c r="B35" s="15"/>
      <c r="C35" s="15"/>
      <c r="D35" s="26" t="str">
        <f>PBS!D35</f>
        <v>13.6.15.1.4.1.2 Collimator 2 (0.5 deg)</v>
      </c>
      <c r="E35" s="15"/>
      <c r="F35" s="154"/>
      <c r="G35" s="154"/>
      <c r="H35" s="154"/>
      <c r="I35" s="154"/>
      <c r="J35" s="154"/>
      <c r="K35" s="150">
        <f>PBS!F35</f>
        <v>0</v>
      </c>
    </row>
    <row r="36" spans="1:11" ht="15.6" hidden="1" x14ac:dyDescent="0.3">
      <c r="A36" s="15"/>
      <c r="B36" s="15"/>
      <c r="C36" s="15"/>
      <c r="D36" s="26" t="str">
        <f>PBS!D36</f>
        <v xml:space="preserve">13.6.15.1.4.1.3 Slit system </v>
      </c>
      <c r="E36" s="15"/>
      <c r="F36" s="154"/>
      <c r="G36" s="154"/>
      <c r="H36" s="154"/>
      <c r="I36" s="154"/>
      <c r="J36" s="154"/>
      <c r="K36" s="150">
        <f>PBS!F36</f>
        <v>25</v>
      </c>
    </row>
    <row r="37" spans="1:11" ht="15.6" hidden="1" x14ac:dyDescent="0.3">
      <c r="A37" s="15"/>
      <c r="B37" s="15"/>
      <c r="C37" s="15"/>
      <c r="D37" s="26" t="str">
        <f>PBS!D37</f>
        <v>13.6.15.1.4.1.4 motors or moving mechanism</v>
      </c>
      <c r="E37" s="15"/>
      <c r="F37" s="154"/>
      <c r="G37" s="154"/>
      <c r="H37" s="154"/>
      <c r="I37" s="154"/>
      <c r="J37" s="154"/>
      <c r="K37" s="150">
        <f>PBS!F37</f>
        <v>0</v>
      </c>
    </row>
    <row r="38" spans="1:11" ht="15.6" hidden="1" x14ac:dyDescent="0.3">
      <c r="A38" s="15"/>
      <c r="B38" s="15"/>
      <c r="C38" s="15"/>
      <c r="D38" s="26" t="str">
        <f>PBS!D38</f>
        <v>13.6.15.1.4.1.5 housing</v>
      </c>
      <c r="E38" s="15"/>
      <c r="F38" s="154"/>
      <c r="G38" s="154"/>
      <c r="H38" s="154"/>
      <c r="I38" s="154"/>
      <c r="J38" s="154"/>
      <c r="K38" s="150">
        <f>PBS!F38</f>
        <v>0</v>
      </c>
    </row>
    <row r="39" spans="1:11" ht="15.6" hidden="1" x14ac:dyDescent="0.3">
      <c r="A39" s="15"/>
      <c r="B39" s="15"/>
      <c r="C39" s="2" t="str">
        <f>PBS!C39</f>
        <v>13.6.15.1.4.8 beam geometry conditioning support and alignment</v>
      </c>
      <c r="D39" s="2"/>
      <c r="E39" s="15"/>
      <c r="F39" s="154"/>
      <c r="G39" s="154"/>
      <c r="H39" s="154"/>
      <c r="I39" s="154"/>
      <c r="J39" s="154"/>
      <c r="K39" s="150">
        <f>PBS!F39</f>
        <v>0</v>
      </c>
    </row>
    <row r="40" spans="1:11" ht="15.6" hidden="1" x14ac:dyDescent="0.3">
      <c r="A40" s="15"/>
      <c r="B40" s="15"/>
      <c r="C40" s="15"/>
      <c r="D40" s="26" t="str">
        <f>PBS!D40</f>
        <v>13.6.15.1.4.8.1 guide collimation system support and alignment</v>
      </c>
      <c r="E40" s="15"/>
      <c r="F40" s="154"/>
      <c r="G40" s="154"/>
      <c r="H40" s="154"/>
      <c r="I40" s="154"/>
      <c r="J40" s="154"/>
      <c r="K40" s="150">
        <f>PBS!F40</f>
        <v>0</v>
      </c>
    </row>
    <row r="41" spans="1:11" ht="15.6" x14ac:dyDescent="0.3">
      <c r="A41" s="15"/>
      <c r="B41" s="107" t="str">
        <f>PBS!B41</f>
        <v>13.6.15.1.5 Beam filtering system</v>
      </c>
      <c r="C41" s="107"/>
      <c r="D41" s="107"/>
      <c r="E41" s="15"/>
      <c r="F41" s="153"/>
      <c r="G41" s="153"/>
      <c r="H41" s="153">
        <f t="shared" ref="H41" si="1">K41</f>
        <v>450</v>
      </c>
      <c r="I41" s="153"/>
      <c r="J41" s="153"/>
      <c r="K41" s="150">
        <f>PBS!F41</f>
        <v>450</v>
      </c>
    </row>
    <row r="42" spans="1:11" ht="15.6" hidden="1" x14ac:dyDescent="0.3">
      <c r="A42" s="15"/>
      <c r="B42" s="15"/>
      <c r="C42" s="2" t="str">
        <f>PBS!C42</f>
        <v>13.6.15.1.5.1 neutron polarization system</v>
      </c>
      <c r="D42" s="2"/>
      <c r="E42" s="15"/>
      <c r="F42" s="154"/>
      <c r="G42" s="154"/>
      <c r="H42" s="154"/>
      <c r="I42" s="154"/>
      <c r="J42" s="154"/>
      <c r="K42" s="150">
        <f>PBS!F42</f>
        <v>0</v>
      </c>
    </row>
    <row r="43" spans="1:11" ht="15.6" hidden="1" x14ac:dyDescent="0.3">
      <c r="A43" s="15"/>
      <c r="B43" s="15"/>
      <c r="C43" s="15"/>
      <c r="D43" s="26" t="str">
        <f>PBS!D43</f>
        <v>13.6.15.1.5.1.1 polarizing bender fo cold neutrons</v>
      </c>
      <c r="E43" s="15"/>
      <c r="F43" s="154"/>
      <c r="G43" s="154"/>
      <c r="H43" s="154"/>
      <c r="I43" s="154"/>
      <c r="J43" s="154"/>
      <c r="K43" s="150">
        <f>PBS!F43</f>
        <v>85</v>
      </c>
    </row>
    <row r="44" spans="1:11" ht="15.6" hidden="1" x14ac:dyDescent="0.3">
      <c r="A44" s="15"/>
      <c r="B44" s="15"/>
      <c r="C44" s="15"/>
      <c r="D44" s="26" t="str">
        <f>PBS!D44</f>
        <v>13.6.15.1.5.1.2 polarizing 3He cell for thermal neutrons</v>
      </c>
      <c r="E44" s="15"/>
      <c r="F44" s="154"/>
      <c r="G44" s="154"/>
      <c r="H44" s="154"/>
      <c r="I44" s="154"/>
      <c r="J44" s="154"/>
      <c r="K44" s="150">
        <f>PBS!F44</f>
        <v>80</v>
      </c>
    </row>
    <row r="45" spans="1:11" ht="15.6" hidden="1" x14ac:dyDescent="0.3">
      <c r="A45" s="15"/>
      <c r="B45" s="15"/>
      <c r="C45" s="15"/>
      <c r="D45" s="26" t="str">
        <f>PBS!D45</f>
        <v>13.6.15.1.5.1.3 Guide field system</v>
      </c>
      <c r="E45" s="15"/>
      <c r="F45" s="154"/>
      <c r="G45" s="154"/>
      <c r="H45" s="154"/>
      <c r="I45" s="154"/>
      <c r="J45" s="154"/>
      <c r="K45" s="150">
        <f>PBS!F45</f>
        <v>85</v>
      </c>
    </row>
    <row r="46" spans="1:11" ht="15.6" hidden="1" x14ac:dyDescent="0.3">
      <c r="A46" s="15"/>
      <c r="B46" s="15"/>
      <c r="C46" s="15"/>
      <c r="D46" s="26" t="str">
        <f>PBS!D46</f>
        <v>13.6.15.1.5.1.4 guide exchanger for 3He cell</v>
      </c>
      <c r="E46" s="15"/>
      <c r="F46" s="154"/>
      <c r="G46" s="154"/>
      <c r="H46" s="154"/>
      <c r="I46" s="154"/>
      <c r="J46" s="154"/>
      <c r="K46" s="150">
        <f>PBS!F46</f>
        <v>50</v>
      </c>
    </row>
    <row r="47" spans="1:11" ht="15.6" hidden="1" x14ac:dyDescent="0.3">
      <c r="A47" s="15"/>
      <c r="B47" s="15"/>
      <c r="C47" s="15"/>
      <c r="D47" s="26" t="str">
        <f>PBS!D47</f>
        <v>13.6.15.1.5.1.5 3He</v>
      </c>
      <c r="E47" s="15"/>
      <c r="F47" s="154"/>
      <c r="G47" s="154"/>
      <c r="H47" s="154"/>
      <c r="I47" s="154"/>
      <c r="J47" s="154"/>
      <c r="K47" s="150">
        <f>PBS!F47</f>
        <v>150</v>
      </c>
    </row>
    <row r="48" spans="1:11" ht="15.6" x14ac:dyDescent="0.3">
      <c r="A48" s="15"/>
      <c r="B48" s="107" t="str">
        <f>PBS!B48</f>
        <v>13.6.15.1.6 Beam validation</v>
      </c>
      <c r="C48" s="107"/>
      <c r="D48" s="107"/>
      <c r="E48" s="15"/>
      <c r="F48" s="153"/>
      <c r="G48" s="153"/>
      <c r="H48" s="153"/>
      <c r="I48" s="153">
        <f>K48</f>
        <v>81</v>
      </c>
      <c r="J48" s="153"/>
      <c r="K48" s="150">
        <f>PBS!F48</f>
        <v>81</v>
      </c>
    </row>
    <row r="49" spans="1:11" ht="15.6" hidden="1" x14ac:dyDescent="0.3">
      <c r="A49" s="15"/>
      <c r="B49" s="15"/>
      <c r="C49" s="2" t="str">
        <f>PBS!C49</f>
        <v>13.6.15.1.6.1 Beam monitors</v>
      </c>
      <c r="D49" s="2"/>
      <c r="E49" s="15"/>
      <c r="F49" s="154"/>
      <c r="G49" s="154"/>
      <c r="H49" s="154"/>
      <c r="I49" s="154"/>
      <c r="J49" s="154"/>
      <c r="K49" s="150">
        <f>PBS!F49</f>
        <v>0</v>
      </c>
    </row>
    <row r="50" spans="1:11" ht="15.6" hidden="1" x14ac:dyDescent="0.3">
      <c r="A50" s="15"/>
      <c r="B50" s="15"/>
      <c r="C50" s="15"/>
      <c r="D50" s="26" t="str">
        <f>PBS!D50</f>
        <v>13.6.15.1.6.1.1 Monitor BW</v>
      </c>
      <c r="E50" s="15"/>
      <c r="F50" s="154"/>
      <c r="G50" s="154"/>
      <c r="H50" s="154"/>
      <c r="I50" s="154"/>
      <c r="J50" s="154"/>
      <c r="K50" s="150">
        <f>PBS!F50</f>
        <v>27</v>
      </c>
    </row>
    <row r="51" spans="1:11" ht="15.6" hidden="1" x14ac:dyDescent="0.3">
      <c r="A51" s="15"/>
      <c r="B51" s="15"/>
      <c r="C51" s="15"/>
      <c r="D51" s="26" t="str">
        <f>PBS!D51</f>
        <v>13.6.15.1.6.1.2 Monitor P</v>
      </c>
      <c r="E51" s="15"/>
      <c r="F51" s="154"/>
      <c r="G51" s="154"/>
      <c r="H51" s="154"/>
      <c r="I51" s="154"/>
      <c r="J51" s="154"/>
      <c r="K51" s="150">
        <f>PBS!F51</f>
        <v>27</v>
      </c>
    </row>
    <row r="52" spans="1:11" ht="15.6" hidden="1" x14ac:dyDescent="0.3">
      <c r="A52" s="15"/>
      <c r="B52" s="15"/>
      <c r="C52" s="15"/>
      <c r="D52" s="26" t="str">
        <f>PBS!D52</f>
        <v>13.6.15.1.6.1.3 Monitor M</v>
      </c>
      <c r="E52" s="15"/>
      <c r="F52" s="154"/>
      <c r="G52" s="154"/>
      <c r="H52" s="154"/>
      <c r="I52" s="154"/>
      <c r="J52" s="154"/>
      <c r="K52" s="150">
        <f>PBS!F52</f>
        <v>27</v>
      </c>
    </row>
    <row r="53" spans="1:11" ht="15.6" hidden="1" x14ac:dyDescent="0.3">
      <c r="A53" s="15"/>
      <c r="B53" s="15"/>
      <c r="C53" s="2" t="str">
        <f>PBS!C53</f>
        <v>13.6.15.1.6.2 Flux measurements assembly</v>
      </c>
      <c r="D53" s="2"/>
      <c r="E53" s="15"/>
      <c r="F53" s="154"/>
      <c r="G53" s="154"/>
      <c r="H53" s="154"/>
      <c r="I53" s="154"/>
      <c r="J53" s="154"/>
      <c r="K53" s="150">
        <f>PBS!F53</f>
        <v>0</v>
      </c>
    </row>
    <row r="54" spans="1:11" ht="15.6" x14ac:dyDescent="0.3">
      <c r="A54" s="15"/>
      <c r="B54" s="107" t="str">
        <f>PBS!B54</f>
        <v>13.6.15.1.8 Beam cut off</v>
      </c>
      <c r="C54" s="107"/>
      <c r="D54" s="107"/>
      <c r="E54" s="15"/>
      <c r="F54" s="153"/>
      <c r="G54" s="153"/>
      <c r="H54" s="153">
        <f>K54</f>
        <v>286</v>
      </c>
      <c r="I54" s="153"/>
      <c r="J54" s="153"/>
      <c r="K54" s="150">
        <f>PBS!F54</f>
        <v>286</v>
      </c>
    </row>
    <row r="55" spans="1:11" ht="15.6" hidden="1" x14ac:dyDescent="0.3">
      <c r="A55" s="15"/>
      <c r="B55" s="15"/>
      <c r="C55" s="2" t="str">
        <f>PBS!C55</f>
        <v>13.6.15.1.8.1 Personal safety system (PSS)</v>
      </c>
      <c r="D55" s="2"/>
      <c r="E55" s="15"/>
      <c r="F55" s="154"/>
      <c r="G55" s="154"/>
      <c r="H55" s="154"/>
      <c r="I55" s="154"/>
      <c r="J55" s="154"/>
      <c r="K55" s="150">
        <f>PBS!F55</f>
        <v>0</v>
      </c>
    </row>
    <row r="56" spans="1:11" ht="15.6" hidden="1" x14ac:dyDescent="0.3">
      <c r="A56" s="15"/>
      <c r="B56" s="15"/>
      <c r="C56" s="2" t="str">
        <f>PBS!C56</f>
        <v>13.6.15.1.8.2 Heavy shutter</v>
      </c>
      <c r="D56" s="2"/>
      <c r="E56" s="15"/>
      <c r="F56" s="154"/>
      <c r="G56" s="154"/>
      <c r="H56" s="154"/>
      <c r="I56" s="154"/>
      <c r="J56" s="154"/>
      <c r="K56" s="150">
        <f>PBS!F56</f>
        <v>168</v>
      </c>
    </row>
    <row r="57" spans="1:11" ht="15.6" hidden="1" x14ac:dyDescent="0.3">
      <c r="A57" s="15"/>
      <c r="B57" s="15"/>
      <c r="C57" s="2" t="str">
        <f>PBS!C57</f>
        <v xml:space="preserve">13.6.15.1.8.5 Light shutter modification </v>
      </c>
      <c r="D57" s="2"/>
      <c r="E57" s="15"/>
      <c r="F57" s="154"/>
      <c r="G57" s="154"/>
      <c r="H57" s="154"/>
      <c r="I57" s="154"/>
      <c r="J57" s="154"/>
      <c r="K57" s="150">
        <f>PBS!F57</f>
        <v>18</v>
      </c>
    </row>
    <row r="58" spans="1:11" ht="15.6" hidden="1" x14ac:dyDescent="0.3">
      <c r="A58" s="15"/>
      <c r="B58" s="15"/>
      <c r="C58" s="2" t="str">
        <f>PBS!C58</f>
        <v>13.6.15.1.8.6 Beam stop</v>
      </c>
      <c r="D58" s="2"/>
      <c r="E58" s="15"/>
      <c r="F58" s="154"/>
      <c r="G58" s="154"/>
      <c r="H58" s="154"/>
      <c r="I58" s="154"/>
      <c r="J58" s="154"/>
      <c r="K58" s="150">
        <f>PBS!F58</f>
        <v>100</v>
      </c>
    </row>
    <row r="59" spans="1:11" ht="15.6" x14ac:dyDescent="0.3">
      <c r="A59" s="15"/>
      <c r="B59" s="107" t="str">
        <f>PBS!B59</f>
        <v>13.6.15.1.9 Vacuum system</v>
      </c>
      <c r="C59" s="107"/>
      <c r="D59" s="107"/>
      <c r="E59" s="15"/>
      <c r="F59" s="153"/>
      <c r="G59" s="153"/>
      <c r="H59" s="153">
        <f>K59</f>
        <v>0</v>
      </c>
      <c r="I59" s="153"/>
      <c r="J59" s="153"/>
      <c r="K59" s="150">
        <f>PBS!F59</f>
        <v>0</v>
      </c>
    </row>
    <row r="60" spans="1:11" ht="15.6" hidden="1" x14ac:dyDescent="0.3">
      <c r="A60" s="15"/>
      <c r="B60" s="15"/>
      <c r="C60" s="2" t="str">
        <f>PBS!C60</f>
        <v>13.6.15.1.9.1 Beam delivery vacuum system</v>
      </c>
      <c r="D60" s="2"/>
      <c r="E60" s="15"/>
      <c r="F60" s="154"/>
      <c r="G60" s="154"/>
      <c r="H60" s="154"/>
      <c r="I60" s="154"/>
      <c r="J60" s="154"/>
      <c r="K60" s="150">
        <f>PBS!F60</f>
        <v>0</v>
      </c>
    </row>
    <row r="61" spans="1:11" ht="15.6" hidden="1" x14ac:dyDescent="0.3">
      <c r="A61" s="15"/>
      <c r="B61" s="15"/>
      <c r="C61" s="2" t="str">
        <f>PBS!C61</f>
        <v>13.6.15.1.9.3 Chopper vacuum system</v>
      </c>
      <c r="D61" s="2"/>
      <c r="E61" s="15"/>
      <c r="F61" s="154"/>
      <c r="G61" s="154"/>
      <c r="H61" s="154"/>
      <c r="I61" s="154"/>
      <c r="J61" s="154"/>
      <c r="K61" s="150">
        <f>PBS!F61</f>
        <v>0</v>
      </c>
    </row>
    <row r="62" spans="1:11" ht="15.6" hidden="1" x14ac:dyDescent="0.3">
      <c r="A62" s="15"/>
      <c r="B62" s="15"/>
      <c r="C62" s="2" t="str">
        <f>PBS!C62</f>
        <v>13.6.15.1.9.4 Flight tube vacuum system</v>
      </c>
      <c r="D62" s="2"/>
      <c r="E62" s="15"/>
      <c r="F62" s="154"/>
      <c r="G62" s="154"/>
      <c r="H62" s="154"/>
      <c r="I62" s="154"/>
      <c r="J62" s="154"/>
      <c r="K62" s="150">
        <f>PBS!F62</f>
        <v>0</v>
      </c>
    </row>
    <row r="63" spans="1:11" ht="15.6" hidden="1" x14ac:dyDescent="0.3">
      <c r="A63" s="15"/>
      <c r="B63" s="15"/>
      <c r="C63" s="2" t="str">
        <f>PBS!C63</f>
        <v>13.6.15.1.9.5 Collimators vacuum system</v>
      </c>
      <c r="D63" s="2"/>
      <c r="E63" s="15"/>
      <c r="F63" s="154"/>
      <c r="G63" s="154"/>
      <c r="H63" s="154"/>
      <c r="I63" s="154"/>
      <c r="J63" s="154"/>
      <c r="K63" s="150">
        <f>PBS!F63</f>
        <v>0</v>
      </c>
    </row>
    <row r="64" spans="1:11" ht="15.6" x14ac:dyDescent="0.3">
      <c r="A64" s="15"/>
      <c r="B64" s="107" t="str">
        <f>PBS!B64</f>
        <v>13.6.15.1.10 Shielding</v>
      </c>
      <c r="C64" s="107"/>
      <c r="D64" s="107"/>
      <c r="E64" s="15"/>
      <c r="F64" s="153"/>
      <c r="G64" s="153"/>
      <c r="H64" s="153">
        <f>K64</f>
        <v>1685.6530749999995</v>
      </c>
      <c r="I64" s="153"/>
      <c r="J64" s="153"/>
      <c r="K64" s="150">
        <f>PBS!F64</f>
        <v>1685.6530749999995</v>
      </c>
    </row>
    <row r="65" spans="1:11" ht="15.6" hidden="1" x14ac:dyDescent="0.3">
      <c r="A65" s="15"/>
      <c r="B65" s="15"/>
      <c r="C65" s="2" t="str">
        <f>PBS!C65</f>
        <v>13.6.15.1.10.1 In-bunker shielding</v>
      </c>
      <c r="D65" s="2"/>
      <c r="E65" s="15"/>
      <c r="F65" s="154"/>
      <c r="G65" s="154"/>
      <c r="H65" s="154"/>
      <c r="I65" s="154"/>
      <c r="J65" s="154"/>
      <c r="K65" s="150">
        <f>PBS!F65</f>
        <v>74.392800000000008</v>
      </c>
    </row>
    <row r="66" spans="1:11" ht="15.6" hidden="1" x14ac:dyDescent="0.3">
      <c r="A66" s="15"/>
      <c r="B66" s="15"/>
      <c r="C66" s="2" t="str">
        <f>PBS!C66</f>
        <v>13.6.15.1.10.2 Beamline shielding</v>
      </c>
      <c r="D66" s="2"/>
      <c r="E66" s="15"/>
      <c r="F66" s="154"/>
      <c r="G66" s="154"/>
      <c r="H66" s="154"/>
      <c r="I66" s="154"/>
      <c r="J66" s="154"/>
      <c r="K66" s="150">
        <f>PBS!F66</f>
        <v>1519.8602749999993</v>
      </c>
    </row>
    <row r="67" spans="1:11" ht="15.6" hidden="1" x14ac:dyDescent="0.3">
      <c r="A67" s="15"/>
      <c r="B67" s="15"/>
      <c r="C67" s="2" t="str">
        <f>PBS!C67</f>
        <v>13.6.15.1.10.3 Neutron guide shielding inside bunker</v>
      </c>
      <c r="D67" s="2"/>
      <c r="E67" s="15"/>
      <c r="F67" s="154"/>
      <c r="G67" s="154"/>
      <c r="H67" s="154"/>
      <c r="I67" s="154"/>
      <c r="J67" s="154"/>
      <c r="K67" s="150">
        <f>PBS!F67</f>
        <v>11</v>
      </c>
    </row>
    <row r="68" spans="1:11" ht="15.6" hidden="1" x14ac:dyDescent="0.3">
      <c r="A68" s="15"/>
      <c r="B68" s="15"/>
      <c r="C68" s="2" t="str">
        <f>PBS!C68</f>
        <v>13.6.15.1.10.4 Neutron guide shielding outside bunker</v>
      </c>
      <c r="D68" s="2"/>
      <c r="E68" s="15"/>
      <c r="F68" s="154"/>
      <c r="G68" s="154"/>
      <c r="H68" s="154"/>
      <c r="I68" s="154"/>
      <c r="J68" s="154"/>
      <c r="K68" s="150">
        <f>PBS!F68</f>
        <v>80.399999999999991</v>
      </c>
    </row>
    <row r="69" spans="1:11" ht="15.6" x14ac:dyDescent="0.3">
      <c r="A69" s="103" t="str">
        <f>PBS!A69</f>
        <v>13.6.15.2 Sample exposure system</v>
      </c>
      <c r="B69" s="103"/>
      <c r="C69" s="103"/>
      <c r="D69" s="103"/>
      <c r="E69" s="155"/>
      <c r="F69" s="149"/>
      <c r="G69" s="149">
        <f>SUM(G70,G71,G72)</f>
        <v>0</v>
      </c>
      <c r="H69" s="149">
        <f t="shared" ref="H69:J69" si="2">SUM(H70,H71,H72)</f>
        <v>0</v>
      </c>
      <c r="I69" s="149">
        <f t="shared" si="2"/>
        <v>288.89999999999998</v>
      </c>
      <c r="J69" s="149">
        <f t="shared" si="2"/>
        <v>0</v>
      </c>
      <c r="K69" s="150">
        <f>PBS!F69</f>
        <v>288.89999999999998</v>
      </c>
    </row>
    <row r="70" spans="1:11" ht="15.6" x14ac:dyDescent="0.3">
      <c r="A70" s="15"/>
      <c r="B70" s="107" t="str">
        <f>PBS!B70</f>
        <v>13.6.15.2.1 Sample positioning</v>
      </c>
      <c r="C70" s="107"/>
      <c r="D70" s="107"/>
      <c r="E70" s="15"/>
      <c r="F70" s="153"/>
      <c r="G70" s="153"/>
      <c r="H70" s="153"/>
      <c r="I70" s="153">
        <f>K70</f>
        <v>10</v>
      </c>
      <c r="J70" s="153"/>
      <c r="K70" s="150">
        <f>PBS!F70</f>
        <v>10</v>
      </c>
    </row>
    <row r="71" spans="1:11" ht="15.6" x14ac:dyDescent="0.3">
      <c r="A71" s="15"/>
      <c r="B71" s="107" t="str">
        <f>PBS!B71</f>
        <v>13.6.15.2.2 Ancillary mounting</v>
      </c>
      <c r="C71" s="107"/>
      <c r="D71" s="107"/>
      <c r="E71" s="15"/>
      <c r="F71" s="153"/>
      <c r="G71" s="153"/>
      <c r="H71" s="153"/>
      <c r="I71" s="153">
        <f t="shared" ref="I71:I72" si="3">K71</f>
        <v>0</v>
      </c>
      <c r="J71" s="153"/>
      <c r="K71" s="150">
        <f>PBS!F71</f>
        <v>0</v>
      </c>
    </row>
    <row r="72" spans="1:11" ht="15.6" x14ac:dyDescent="0.3">
      <c r="A72" s="15"/>
      <c r="B72" s="107" t="str">
        <f>PBS!B72</f>
        <v>13.6.15.2.3 Sample environment equipment</v>
      </c>
      <c r="C72" s="107"/>
      <c r="D72" s="107"/>
      <c r="E72" s="15"/>
      <c r="F72" s="153"/>
      <c r="G72" s="153"/>
      <c r="H72" s="153"/>
      <c r="I72" s="153">
        <f t="shared" si="3"/>
        <v>278.89999999999998</v>
      </c>
      <c r="J72" s="153"/>
      <c r="K72" s="150">
        <f>PBS!F72</f>
        <v>278.89999999999998</v>
      </c>
    </row>
    <row r="73" spans="1:11" ht="15.6" hidden="1" x14ac:dyDescent="0.3">
      <c r="A73" s="15"/>
      <c r="B73" s="15"/>
      <c r="C73" s="2" t="str">
        <f>PBS!C73</f>
        <v>CCR</v>
      </c>
      <c r="D73" s="2"/>
      <c r="E73" s="15"/>
      <c r="F73" s="154"/>
      <c r="G73" s="154"/>
      <c r="H73" s="154"/>
      <c r="I73" s="154"/>
      <c r="J73" s="154"/>
      <c r="K73" s="150">
        <f>PBS!F73</f>
        <v>108.5</v>
      </c>
    </row>
    <row r="74" spans="1:11" ht="15.6" hidden="1" x14ac:dyDescent="0.3">
      <c r="A74" s="15"/>
      <c r="B74" s="15"/>
      <c r="C74" s="2" t="str">
        <f>PBS!C74</f>
        <v>dilution insert</v>
      </c>
      <c r="D74" s="2"/>
      <c r="E74" s="155"/>
      <c r="F74" s="154"/>
      <c r="G74" s="154"/>
      <c r="H74" s="154"/>
      <c r="I74" s="154"/>
      <c r="J74" s="154"/>
      <c r="K74" s="150">
        <f>PBS!F74</f>
        <v>0</v>
      </c>
    </row>
    <row r="75" spans="1:11" ht="15.6" hidden="1" x14ac:dyDescent="0.3">
      <c r="A75" s="15"/>
      <c r="B75" s="15"/>
      <c r="C75" s="2" t="str">
        <f>PBS!C75</f>
        <v xml:space="preserve">ILL furnace </v>
      </c>
      <c r="D75" s="2"/>
      <c r="E75" s="155"/>
      <c r="F75" s="154"/>
      <c r="G75" s="154"/>
      <c r="H75" s="154"/>
      <c r="I75" s="154"/>
      <c r="J75" s="154"/>
      <c r="K75" s="150">
        <f>PBS!F75</f>
        <v>0</v>
      </c>
    </row>
    <row r="76" spans="1:11" ht="15.6" hidden="1" x14ac:dyDescent="0.3">
      <c r="A76" s="15"/>
      <c r="B76" s="15"/>
      <c r="C76" s="2" t="str">
        <f>PBS!C76</f>
        <v>clamp cells</v>
      </c>
      <c r="D76" s="2"/>
      <c r="E76" s="155"/>
      <c r="F76" s="154"/>
      <c r="G76" s="154"/>
      <c r="H76" s="154"/>
      <c r="I76" s="154"/>
      <c r="J76" s="154"/>
      <c r="K76" s="150">
        <f>PBS!F76</f>
        <v>55</v>
      </c>
    </row>
    <row r="77" spans="1:11" ht="15.6" hidden="1" x14ac:dyDescent="0.3">
      <c r="A77" s="15"/>
      <c r="B77" s="15"/>
      <c r="C77" s="2" t="str">
        <f>PBS!C77</f>
        <v>6kV HV supply</v>
      </c>
      <c r="D77" s="2"/>
      <c r="E77" s="155"/>
      <c r="F77" s="154"/>
      <c r="G77" s="154"/>
      <c r="H77" s="154"/>
      <c r="I77" s="154"/>
      <c r="J77" s="154"/>
      <c r="K77" s="150">
        <f>PBS!F77</f>
        <v>55.4</v>
      </c>
    </row>
    <row r="78" spans="1:11" ht="15.6" hidden="1" x14ac:dyDescent="0.3">
      <c r="A78" s="15"/>
      <c r="B78" s="15"/>
      <c r="C78" s="2" t="str">
        <f>PBS!C78</f>
        <v>3He sorption stick</v>
      </c>
      <c r="D78" s="2"/>
      <c r="E78" s="155"/>
      <c r="F78" s="154"/>
      <c r="G78" s="154"/>
      <c r="H78" s="154"/>
      <c r="I78" s="154"/>
      <c r="J78" s="154"/>
      <c r="K78" s="150">
        <f>PBS!F78</f>
        <v>0</v>
      </c>
    </row>
    <row r="79" spans="1:11" ht="15.6" hidden="1" x14ac:dyDescent="0.3">
      <c r="A79" s="15"/>
      <c r="B79" s="15"/>
      <c r="C79" s="2" t="str">
        <f>PBS!C79</f>
        <v>Vertical cryomagnet 7T</v>
      </c>
      <c r="D79" s="2"/>
      <c r="E79" s="155"/>
      <c r="F79" s="154"/>
      <c r="G79" s="154"/>
      <c r="H79" s="154"/>
      <c r="I79" s="154"/>
      <c r="J79" s="154"/>
      <c r="K79" s="150">
        <f>PBS!F79</f>
        <v>0</v>
      </c>
    </row>
    <row r="80" spans="1:11" ht="15.6" hidden="1" x14ac:dyDescent="0.3">
      <c r="A80" s="15"/>
      <c r="B80" s="15"/>
      <c r="C80" s="2" t="str">
        <f>PBS!C80</f>
        <v>Paris-Edinburgh cell</v>
      </c>
      <c r="D80" s="2"/>
      <c r="E80" s="155"/>
      <c r="F80" s="154"/>
      <c r="G80" s="154"/>
      <c r="H80" s="154"/>
      <c r="I80" s="154"/>
      <c r="J80" s="154"/>
      <c r="K80" s="150">
        <f>PBS!F80</f>
        <v>0</v>
      </c>
    </row>
    <row r="81" spans="1:11" ht="15.6" hidden="1" x14ac:dyDescent="0.3">
      <c r="A81" s="15"/>
      <c r="B81" s="15"/>
      <c r="C81" s="2" t="str">
        <f>PBS!C81</f>
        <v>gas cells</v>
      </c>
      <c r="D81" s="2"/>
      <c r="E81" s="155"/>
      <c r="F81" s="154"/>
      <c r="G81" s="154"/>
      <c r="H81" s="154"/>
      <c r="I81" s="154"/>
      <c r="J81" s="154"/>
      <c r="K81" s="150">
        <f>PBS!F81</f>
        <v>0</v>
      </c>
    </row>
    <row r="82" spans="1:11" ht="15.6" hidden="1" x14ac:dyDescent="0.3">
      <c r="A82" s="15"/>
      <c r="B82" s="15"/>
      <c r="C82" s="2" t="str">
        <f>PBS!C82</f>
        <v>gas handling</v>
      </c>
      <c r="D82" s="2"/>
      <c r="E82" s="155"/>
      <c r="F82" s="154"/>
      <c r="G82" s="154"/>
      <c r="H82" s="154"/>
      <c r="I82" s="154"/>
      <c r="J82" s="154"/>
      <c r="K82" s="150">
        <f>PBS!F82</f>
        <v>0</v>
      </c>
    </row>
    <row r="83" spans="1:11" ht="15.6" hidden="1" x14ac:dyDescent="0.3">
      <c r="A83" s="15"/>
      <c r="B83" s="15"/>
      <c r="C83" s="2" t="str">
        <f>PBS!C83</f>
        <v>Orange cryofurnace</v>
      </c>
      <c r="D83" s="2"/>
      <c r="E83" s="155"/>
      <c r="F83" s="154"/>
      <c r="G83" s="154"/>
      <c r="H83" s="154"/>
      <c r="I83" s="154"/>
      <c r="J83" s="154"/>
      <c r="K83" s="150">
        <f>PBS!F83</f>
        <v>60</v>
      </c>
    </row>
    <row r="84" spans="1:11" ht="15.6" hidden="1" x14ac:dyDescent="0.3">
      <c r="A84" s="15"/>
      <c r="B84" s="15"/>
      <c r="C84" s="2" t="str">
        <f>PBS!C84</f>
        <v>humidity chamber</v>
      </c>
      <c r="D84" s="2"/>
      <c r="E84" s="155"/>
      <c r="F84" s="154"/>
      <c r="G84" s="154"/>
      <c r="H84" s="154"/>
      <c r="I84" s="154"/>
      <c r="J84" s="154"/>
      <c r="K84" s="150">
        <f>PBS!F84</f>
        <v>0</v>
      </c>
    </row>
    <row r="85" spans="1:11" ht="15.6" x14ac:dyDescent="0.3">
      <c r="A85" s="103" t="str">
        <f>PBS!A85</f>
        <v>13.6.15.3 Scattering characterization system</v>
      </c>
      <c r="B85" s="103"/>
      <c r="C85" s="103"/>
      <c r="D85" s="103"/>
      <c r="E85" s="155"/>
      <c r="F85" s="149"/>
      <c r="G85" s="149">
        <f>SUM(G86,G90,G95,G99)</f>
        <v>0</v>
      </c>
      <c r="H85" s="149">
        <f>SUM(H86,H90,H95,H99)</f>
        <v>5089.5</v>
      </c>
      <c r="I85" s="149">
        <f t="shared" ref="I85:J85" si="4">SUM(I86,I90,I95,I99)</f>
        <v>0</v>
      </c>
      <c r="J85" s="149">
        <f t="shared" si="4"/>
        <v>0</v>
      </c>
      <c r="K85" s="150">
        <f>PBS!F85</f>
        <v>5089.5</v>
      </c>
    </row>
    <row r="86" spans="1:11" ht="15.6" x14ac:dyDescent="0.3">
      <c r="A86" s="15"/>
      <c r="B86" s="107" t="str">
        <f>PBS!B86</f>
        <v>13.6.15.3.2 Neutron detection system</v>
      </c>
      <c r="C86" s="107"/>
      <c r="D86" s="107"/>
      <c r="E86" s="15"/>
      <c r="F86" s="153"/>
      <c r="G86" s="153"/>
      <c r="H86" s="153">
        <f>K86</f>
        <v>4896.5</v>
      </c>
      <c r="I86" s="153"/>
      <c r="J86" s="153"/>
      <c r="K86" s="150">
        <f>PBS!F86</f>
        <v>4896.5</v>
      </c>
    </row>
    <row r="87" spans="1:11" ht="15.6" hidden="1" x14ac:dyDescent="0.3">
      <c r="A87" s="15"/>
      <c r="B87" s="15"/>
      <c r="C87" s="2" t="str">
        <f>PBS!C87</f>
        <v>13.6.15.3.2.1 Neutron detector</v>
      </c>
      <c r="D87" s="2"/>
      <c r="E87" s="15"/>
      <c r="F87" s="154"/>
      <c r="G87" s="154"/>
      <c r="H87" s="154"/>
      <c r="I87" s="154"/>
      <c r="J87" s="154"/>
      <c r="K87" s="150">
        <f>PBS!F87</f>
        <v>3639</v>
      </c>
    </row>
    <row r="88" spans="1:11" ht="15.6" hidden="1" x14ac:dyDescent="0.3">
      <c r="A88" s="15"/>
      <c r="B88" s="15"/>
      <c r="C88" s="2" t="str">
        <f>PBS!C88</f>
        <v>13.6.15.3.2.1 Neutron detector vessel</v>
      </c>
      <c r="D88" s="2"/>
      <c r="E88" s="15"/>
      <c r="F88" s="154"/>
      <c r="G88" s="154"/>
      <c r="H88" s="154"/>
      <c r="I88" s="154"/>
      <c r="J88" s="154"/>
      <c r="K88" s="150">
        <f>PBS!F88</f>
        <v>1160</v>
      </c>
    </row>
    <row r="89" spans="1:11" ht="15.6" hidden="1" x14ac:dyDescent="0.3">
      <c r="A89" s="15"/>
      <c r="B89" s="15"/>
      <c r="C89" s="2" t="str">
        <f>PBS!C89</f>
        <v>13.6.15.3.2.4 Neutron detector support structure</v>
      </c>
      <c r="D89" s="2"/>
      <c r="E89" s="15"/>
      <c r="F89" s="154"/>
      <c r="G89" s="154"/>
      <c r="H89" s="154"/>
      <c r="I89" s="154"/>
      <c r="J89" s="154"/>
      <c r="K89" s="150">
        <f>PBS!F89</f>
        <v>97.5</v>
      </c>
    </row>
    <row r="90" spans="1:11" ht="15.6" x14ac:dyDescent="0.3">
      <c r="A90" s="15"/>
      <c r="B90" s="107" t="str">
        <f>PBS!B90</f>
        <v>13.6.15.3.3 Vacuum system</v>
      </c>
      <c r="C90" s="107"/>
      <c r="D90" s="107"/>
      <c r="E90" s="15"/>
      <c r="F90" s="153"/>
      <c r="G90" s="153"/>
      <c r="H90" s="153">
        <f>K90</f>
        <v>0</v>
      </c>
      <c r="I90" s="153"/>
      <c r="J90" s="153"/>
      <c r="K90" s="150">
        <f>PBS!F90</f>
        <v>0</v>
      </c>
    </row>
    <row r="91" spans="1:11" ht="15.6" hidden="1" x14ac:dyDescent="0.3">
      <c r="A91" s="15"/>
      <c r="B91" s="15"/>
      <c r="C91" s="2" t="str">
        <f>PBS!C91</f>
        <v>13.6.15.3.2.3 Detector vessel vacuum system</v>
      </c>
      <c r="D91" s="2"/>
      <c r="E91" s="15"/>
      <c r="F91" s="154"/>
      <c r="G91" s="154"/>
      <c r="H91" s="154"/>
      <c r="I91" s="154"/>
      <c r="J91" s="154"/>
      <c r="K91" s="150">
        <f>PBS!F91</f>
        <v>0</v>
      </c>
    </row>
    <row r="92" spans="1:11" ht="15.6" hidden="1" x14ac:dyDescent="0.3">
      <c r="A92" s="15"/>
      <c r="B92" s="15"/>
      <c r="C92" s="15"/>
      <c r="D92" s="26" t="str">
        <f>PBS!D92</f>
        <v>13.6.15.3.2.3.1 vacuum tubes</v>
      </c>
      <c r="E92" s="15"/>
      <c r="F92" s="154"/>
      <c r="G92" s="154"/>
      <c r="H92" s="154"/>
      <c r="I92" s="154"/>
      <c r="J92" s="154"/>
      <c r="K92" s="150">
        <f>PBS!F92</f>
        <v>0</v>
      </c>
    </row>
    <row r="93" spans="1:11" ht="15.6" hidden="1" x14ac:dyDescent="0.3">
      <c r="A93" s="15"/>
      <c r="B93" s="15"/>
      <c r="C93" s="2" t="str">
        <f>PBS!C93</f>
        <v>13.6.15.3.2.4 Sample chamber vacuum system</v>
      </c>
      <c r="D93" s="2"/>
      <c r="E93" s="15"/>
      <c r="F93" s="154"/>
      <c r="G93" s="154"/>
      <c r="H93" s="154"/>
      <c r="I93" s="154"/>
      <c r="J93" s="154"/>
      <c r="K93" s="150">
        <f>PBS!F93</f>
        <v>0</v>
      </c>
    </row>
    <row r="94" spans="1:11" ht="15.6" hidden="1" x14ac:dyDescent="0.3">
      <c r="A94" s="15"/>
      <c r="B94" s="15"/>
      <c r="C94" s="15"/>
      <c r="D94" s="26" t="str">
        <f>PBS!D94</f>
        <v>13.6.15.3.2.4.1 vacuum tubes</v>
      </c>
      <c r="E94" s="15"/>
      <c r="F94" s="154"/>
      <c r="G94" s="154"/>
      <c r="H94" s="154"/>
      <c r="I94" s="154"/>
      <c r="J94" s="154"/>
      <c r="K94" s="150">
        <f>PBS!F94</f>
        <v>0</v>
      </c>
    </row>
    <row r="95" spans="1:11" ht="15.6" x14ac:dyDescent="0.3">
      <c r="A95" s="15"/>
      <c r="B95" s="107" t="str">
        <f>PBS!B95</f>
        <v>13.6.15.3.4 Collimation system</v>
      </c>
      <c r="C95" s="107"/>
      <c r="D95" s="107"/>
      <c r="E95" s="15"/>
      <c r="F95" s="153"/>
      <c r="G95" s="153"/>
      <c r="H95" s="153">
        <f>K95</f>
        <v>96</v>
      </c>
      <c r="I95" s="153"/>
      <c r="J95" s="153"/>
      <c r="K95" s="150">
        <f>PBS!F95</f>
        <v>96</v>
      </c>
    </row>
    <row r="96" spans="1:11" ht="15.6" hidden="1" x14ac:dyDescent="0.3">
      <c r="A96" s="15"/>
      <c r="B96" s="15"/>
      <c r="C96" s="2" t="str">
        <f>PBS!C96</f>
        <v>13.6.15.3.3.4.1 Radial collimator</v>
      </c>
      <c r="D96" s="2"/>
      <c r="E96" s="15"/>
      <c r="F96" s="156"/>
      <c r="G96" s="156"/>
      <c r="H96" s="156"/>
      <c r="I96" s="156"/>
      <c r="J96" s="156"/>
      <c r="K96" s="150">
        <f>PBS!F96</f>
        <v>86</v>
      </c>
    </row>
    <row r="97" spans="1:11" ht="15.6" hidden="1" x14ac:dyDescent="0.3">
      <c r="A97" s="15"/>
      <c r="B97" s="15"/>
      <c r="C97" s="2" t="str">
        <f>PBS!C97</f>
        <v>13.6.15.3.3.4.2 Structural Frame</v>
      </c>
      <c r="D97" s="2"/>
      <c r="E97" s="15"/>
      <c r="F97" s="156"/>
      <c r="G97" s="156"/>
      <c r="H97" s="156"/>
      <c r="I97" s="156"/>
      <c r="J97" s="156"/>
      <c r="K97" s="150">
        <f>PBS!F97</f>
        <v>10</v>
      </c>
    </row>
    <row r="98" spans="1:11" ht="15.6" hidden="1" x14ac:dyDescent="0.3">
      <c r="A98" s="15"/>
      <c r="B98" s="15"/>
      <c r="C98" s="2" t="str">
        <f>PBS!C98</f>
        <v>13.6.15.3.3.4.3 Motion</v>
      </c>
      <c r="D98" s="2"/>
      <c r="E98" s="15"/>
      <c r="F98" s="156"/>
      <c r="G98" s="156"/>
      <c r="H98" s="156"/>
      <c r="I98" s="156"/>
      <c r="J98" s="156"/>
      <c r="K98" s="150">
        <f>PBS!F98</f>
        <v>0</v>
      </c>
    </row>
    <row r="99" spans="1:11" ht="15.6" x14ac:dyDescent="0.3">
      <c r="A99" s="15"/>
      <c r="B99" s="107" t="str">
        <f>PBS!B99</f>
        <v>13.6.15.3.5 MAGIC PASTIS</v>
      </c>
      <c r="C99" s="107"/>
      <c r="D99" s="107"/>
      <c r="E99" s="15"/>
      <c r="F99" s="153"/>
      <c r="G99" s="153"/>
      <c r="H99" s="153">
        <f>K99</f>
        <v>97</v>
      </c>
      <c r="I99" s="153"/>
      <c r="J99" s="153"/>
      <c r="K99" s="150">
        <f>PBS!F99</f>
        <v>97</v>
      </c>
    </row>
    <row r="100" spans="1:11" ht="15.6" hidden="1" x14ac:dyDescent="0.3">
      <c r="A100" s="15"/>
      <c r="B100" s="15"/>
      <c r="C100" s="15"/>
      <c r="D100" s="26" t="str">
        <f>PBS!D100</f>
        <v>13.6.15.3.5.1 PASTIS structure</v>
      </c>
      <c r="E100" s="15"/>
      <c r="F100" s="154"/>
      <c r="G100" s="154"/>
      <c r="H100" s="154"/>
      <c r="I100" s="154"/>
      <c r="J100" s="154"/>
      <c r="K100" s="150">
        <f>PBS!F100</f>
        <v>25</v>
      </c>
    </row>
    <row r="101" spans="1:11" ht="15.6" hidden="1" x14ac:dyDescent="0.3">
      <c r="A101" s="15"/>
      <c r="B101" s="15"/>
      <c r="C101" s="15"/>
      <c r="D101" s="26" t="str">
        <f>PBS!D101</f>
        <v>13.6.15.3.5.2 3He recovery</v>
      </c>
      <c r="E101" s="15"/>
      <c r="F101" s="154"/>
      <c r="G101" s="154"/>
      <c r="H101" s="154"/>
      <c r="I101" s="154"/>
      <c r="J101" s="154"/>
      <c r="K101" s="150">
        <f>PBS!F101</f>
        <v>40</v>
      </c>
    </row>
    <row r="102" spans="1:11" ht="15.6" hidden="1" x14ac:dyDescent="0.3">
      <c r="A102" s="15"/>
      <c r="B102" s="15"/>
      <c r="C102" s="15"/>
      <c r="D102" s="26" t="str">
        <f>PBS!D102</f>
        <v>13.6.15.3.5.3 supply for coils</v>
      </c>
      <c r="E102" s="15"/>
      <c r="F102" s="154"/>
      <c r="G102" s="154"/>
      <c r="H102" s="154"/>
      <c r="I102" s="154"/>
      <c r="J102" s="154"/>
      <c r="K102" s="150">
        <f>PBS!F102</f>
        <v>32</v>
      </c>
    </row>
    <row r="103" spans="1:11" ht="15.6" x14ac:dyDescent="0.3">
      <c r="A103" s="103" t="str">
        <f>PBS!A103</f>
        <v>13.6.15.5 Experimental cave</v>
      </c>
      <c r="B103" s="103"/>
      <c r="C103" s="103"/>
      <c r="D103" s="103"/>
      <c r="E103" s="15"/>
      <c r="F103" s="149"/>
      <c r="G103" s="149">
        <f>SUM(G104,G105,G111,G122,G123,G124,G132)</f>
        <v>0</v>
      </c>
      <c r="H103" s="149">
        <f t="shared" ref="H103:J103" si="5">SUM(H104,H105,H111,H122,H123,H124,H132)</f>
        <v>537.52320000000009</v>
      </c>
      <c r="I103" s="149">
        <f t="shared" si="5"/>
        <v>187</v>
      </c>
      <c r="J103" s="149">
        <f t="shared" si="5"/>
        <v>0</v>
      </c>
      <c r="K103" s="150">
        <f>PBS!F103</f>
        <v>724.52320000000009</v>
      </c>
    </row>
    <row r="104" spans="1:11" ht="15.6" x14ac:dyDescent="0.3">
      <c r="A104" s="15"/>
      <c r="B104" s="107" t="str">
        <f>PBS!B104</f>
        <v>13.6.15.5.1 Personal safety system</v>
      </c>
      <c r="C104" s="107"/>
      <c r="D104" s="107"/>
      <c r="E104" s="15"/>
      <c r="F104" s="153"/>
      <c r="G104" s="153"/>
      <c r="H104" s="153"/>
      <c r="I104" s="153">
        <f>K104</f>
        <v>125</v>
      </c>
      <c r="J104" s="153"/>
      <c r="K104" s="150">
        <f>PBS!F104</f>
        <v>125</v>
      </c>
    </row>
    <row r="105" spans="1:11" ht="15.6" x14ac:dyDescent="0.3">
      <c r="A105" s="15"/>
      <c r="B105" s="107" t="str">
        <f>PBS!B105</f>
        <v>13.6.15.5.2 Utilities distribution</v>
      </c>
      <c r="C105" s="107"/>
      <c r="D105" s="107"/>
      <c r="E105" s="15"/>
      <c r="F105" s="153"/>
      <c r="G105" s="153"/>
      <c r="H105" s="153"/>
      <c r="I105" s="153">
        <f>K105</f>
        <v>0</v>
      </c>
      <c r="J105" s="153"/>
      <c r="K105" s="150">
        <f>PBS!F105</f>
        <v>0</v>
      </c>
    </row>
    <row r="106" spans="1:11" ht="15.6" hidden="1" x14ac:dyDescent="0.3">
      <c r="A106" s="15"/>
      <c r="B106" s="15"/>
      <c r="C106" s="2" t="str">
        <f>PBS!C106</f>
        <v>13.6.15.5.2.1 Power distribution</v>
      </c>
      <c r="D106" s="2"/>
      <c r="E106" s="15"/>
      <c r="F106" s="154"/>
      <c r="G106" s="154"/>
      <c r="H106" s="154"/>
      <c r="I106" s="154"/>
      <c r="J106" s="154"/>
      <c r="K106" s="150">
        <f>PBS!F106</f>
        <v>0</v>
      </c>
    </row>
    <row r="107" spans="1:11" ht="15.6" hidden="1" x14ac:dyDescent="0.3">
      <c r="A107" s="15"/>
      <c r="B107" s="15"/>
      <c r="C107" s="2" t="str">
        <f>PBS!C107</f>
        <v>13.6.15.5.2.2 Chilled water distribution</v>
      </c>
      <c r="D107" s="2"/>
      <c r="E107" s="15"/>
      <c r="F107" s="154"/>
      <c r="G107" s="154"/>
      <c r="H107" s="154"/>
      <c r="I107" s="154"/>
      <c r="J107" s="154"/>
      <c r="K107" s="150">
        <f>PBS!F107</f>
        <v>0</v>
      </c>
    </row>
    <row r="108" spans="1:11" ht="15.6" hidden="1" x14ac:dyDescent="0.3">
      <c r="A108" s="15"/>
      <c r="B108" s="15"/>
      <c r="C108" s="2" t="str">
        <f>PBS!C108</f>
        <v>13.6.15.5.2.3 Compressed air distribution</v>
      </c>
      <c r="D108" s="2"/>
      <c r="E108" s="15"/>
      <c r="F108" s="154"/>
      <c r="G108" s="154"/>
      <c r="H108" s="154"/>
      <c r="I108" s="154"/>
      <c r="J108" s="154"/>
      <c r="K108" s="150">
        <f>PBS!F108</f>
        <v>0</v>
      </c>
    </row>
    <row r="109" spans="1:11" ht="15.6" hidden="1" x14ac:dyDescent="0.3">
      <c r="A109" s="15"/>
      <c r="B109" s="15"/>
      <c r="C109" s="2" t="str">
        <f>PBS!C109</f>
        <v>13.6.15.5.2.4 Gas distribution</v>
      </c>
      <c r="D109" s="2"/>
      <c r="E109" s="15"/>
      <c r="F109" s="154"/>
      <c r="G109" s="154"/>
      <c r="H109" s="154"/>
      <c r="I109" s="154"/>
      <c r="J109" s="154"/>
      <c r="K109" s="150">
        <f>PBS!F109</f>
        <v>0</v>
      </c>
    </row>
    <row r="110" spans="1:11" ht="15.6" hidden="1" x14ac:dyDescent="0.3">
      <c r="A110" s="15"/>
      <c r="B110" s="15"/>
      <c r="C110" s="15"/>
      <c r="D110" s="26" t="str">
        <f>PBS!D110</f>
        <v>13.6.15.5.2.4.1 ArCO2 detector gas</v>
      </c>
      <c r="E110" s="15"/>
      <c r="F110" s="154"/>
      <c r="G110" s="154"/>
      <c r="H110" s="154"/>
      <c r="I110" s="154"/>
      <c r="J110" s="154"/>
      <c r="K110" s="150">
        <f>PBS!F110</f>
        <v>0</v>
      </c>
    </row>
    <row r="111" spans="1:11" ht="15.6" x14ac:dyDescent="0.3">
      <c r="A111" s="15"/>
      <c r="B111" s="107" t="str">
        <f>PBS!B111</f>
        <v>13.6.15.5.3 Support infrastructure</v>
      </c>
      <c r="C111" s="107"/>
      <c r="D111" s="107"/>
      <c r="E111" s="15"/>
      <c r="F111" s="153"/>
      <c r="G111" s="153"/>
      <c r="H111" s="153"/>
      <c r="I111" s="153">
        <f>K111</f>
        <v>14</v>
      </c>
      <c r="J111" s="153"/>
      <c r="K111" s="150">
        <f>PBS!F111</f>
        <v>14</v>
      </c>
    </row>
    <row r="112" spans="1:11" ht="15.6" hidden="1" x14ac:dyDescent="0.3">
      <c r="A112" s="15"/>
      <c r="B112" s="15"/>
      <c r="C112" s="2" t="str">
        <f>PBS!C112</f>
        <v>13.6.15.5.3.1 Power</v>
      </c>
      <c r="D112" s="2"/>
      <c r="E112" s="15"/>
      <c r="F112" s="154"/>
      <c r="G112" s="154"/>
      <c r="H112" s="154"/>
      <c r="I112" s="154"/>
      <c r="J112" s="154"/>
      <c r="K112" s="150">
        <f>PBS!F112</f>
        <v>0</v>
      </c>
    </row>
    <row r="113" spans="1:11" ht="15.6" hidden="1" x14ac:dyDescent="0.3">
      <c r="A113" s="15"/>
      <c r="B113" s="15"/>
      <c r="C113" s="2" t="str">
        <f>PBS!C113</f>
        <v>13.6.15.5.3.2 Network</v>
      </c>
      <c r="D113" s="2"/>
      <c r="E113" s="15"/>
      <c r="F113" s="154"/>
      <c r="G113" s="154"/>
      <c r="H113" s="154"/>
      <c r="I113" s="154"/>
      <c r="J113" s="154"/>
      <c r="K113" s="150">
        <f>PBS!F113</f>
        <v>0</v>
      </c>
    </row>
    <row r="114" spans="1:11" ht="15.6" hidden="1" x14ac:dyDescent="0.3">
      <c r="A114" s="15"/>
      <c r="B114" s="15"/>
      <c r="C114" s="2" t="str">
        <f>PBS!C114</f>
        <v>13.6.15.5.3.3 Lightning</v>
      </c>
      <c r="D114" s="2"/>
      <c r="E114" s="15"/>
      <c r="F114" s="154"/>
      <c r="G114" s="154"/>
      <c r="H114" s="154"/>
      <c r="I114" s="154"/>
      <c r="J114" s="154"/>
      <c r="K114" s="150">
        <f>PBS!F114</f>
        <v>0</v>
      </c>
    </row>
    <row r="115" spans="1:11" ht="15.6" hidden="1" x14ac:dyDescent="0.3">
      <c r="A115" s="15"/>
      <c r="B115" s="15"/>
      <c r="C115" s="2" t="str">
        <f>PBS!C115</f>
        <v>13.6.15.5.3.4 Ventilation</v>
      </c>
      <c r="D115" s="2"/>
      <c r="E115" s="15"/>
      <c r="F115" s="154"/>
      <c r="G115" s="154"/>
      <c r="H115" s="154"/>
      <c r="I115" s="154"/>
      <c r="J115" s="154"/>
      <c r="K115" s="150">
        <f>PBS!F115</f>
        <v>0</v>
      </c>
    </row>
    <row r="116" spans="1:11" ht="15.6" hidden="1" x14ac:dyDescent="0.3">
      <c r="A116" s="15"/>
      <c r="B116" s="15"/>
      <c r="C116" s="2" t="str">
        <f>PBS!C116</f>
        <v>13.6.15.5.3.5 Fire protection</v>
      </c>
      <c r="D116" s="2"/>
      <c r="E116" s="15"/>
      <c r="F116" s="154"/>
      <c r="G116" s="154"/>
      <c r="H116" s="154"/>
      <c r="I116" s="154"/>
      <c r="J116" s="154"/>
      <c r="K116" s="150">
        <f>PBS!F116</f>
        <v>0</v>
      </c>
    </row>
    <row r="117" spans="1:11" ht="15.6" hidden="1" x14ac:dyDescent="0.3">
      <c r="A117" s="15"/>
      <c r="B117" s="15"/>
      <c r="C117" s="2" t="str">
        <f>PBS!C117</f>
        <v>13.6.15.5.3.6 O2 montitoring</v>
      </c>
      <c r="D117" s="2"/>
      <c r="E117" s="15"/>
      <c r="F117" s="154"/>
      <c r="G117" s="154"/>
      <c r="H117" s="154"/>
      <c r="I117" s="154"/>
      <c r="J117" s="154"/>
      <c r="K117" s="150">
        <f>PBS!F117</f>
        <v>0</v>
      </c>
    </row>
    <row r="118" spans="1:11" ht="15.6" hidden="1" x14ac:dyDescent="0.3">
      <c r="A118" s="15"/>
      <c r="B118" s="15"/>
      <c r="C118" s="2" t="str">
        <f>PBS!C118</f>
        <v>13.6.15.5.3.7 H2O leakage monitoring</v>
      </c>
      <c r="D118" s="2"/>
      <c r="E118" s="15"/>
      <c r="F118" s="154"/>
      <c r="G118" s="154"/>
      <c r="H118" s="154"/>
      <c r="I118" s="154"/>
      <c r="J118" s="154"/>
      <c r="K118" s="150">
        <f>PBS!F118</f>
        <v>0</v>
      </c>
    </row>
    <row r="119" spans="1:11" ht="15.6" hidden="1" x14ac:dyDescent="0.3">
      <c r="A119" s="15"/>
      <c r="B119" s="15"/>
      <c r="C119" s="2" t="str">
        <f>PBS!C119</f>
        <v>13.6.15.5.3.9 Remote area video surveillance</v>
      </c>
      <c r="D119" s="2"/>
      <c r="E119" s="15"/>
      <c r="F119" s="154"/>
      <c r="G119" s="154"/>
      <c r="H119" s="154"/>
      <c r="I119" s="154"/>
      <c r="J119" s="154"/>
      <c r="K119" s="150">
        <f>PBS!F119</f>
        <v>0</v>
      </c>
    </row>
    <row r="120" spans="1:11" ht="15.6" hidden="1" x14ac:dyDescent="0.3">
      <c r="A120" s="15"/>
      <c r="B120" s="15"/>
      <c r="C120" s="2" t="str">
        <f>PBS!C120</f>
        <v>13.6.15.5.3.10 Local crane</v>
      </c>
      <c r="D120" s="2"/>
      <c r="E120" s="15"/>
      <c r="F120" s="154"/>
      <c r="G120" s="154"/>
      <c r="H120" s="154"/>
      <c r="I120" s="154"/>
      <c r="J120" s="154"/>
      <c r="K120" s="150">
        <f>PBS!F120</f>
        <v>14</v>
      </c>
    </row>
    <row r="121" spans="1:11" ht="15.6" hidden="1" x14ac:dyDescent="0.3">
      <c r="A121" s="15"/>
      <c r="B121" s="15"/>
      <c r="C121" s="2" t="str">
        <f>PBS!C121</f>
        <v>13.6.15.5.3.11 Public address system</v>
      </c>
      <c r="D121" s="2"/>
      <c r="E121" s="157"/>
      <c r="F121" s="154"/>
      <c r="G121" s="154"/>
      <c r="H121" s="154"/>
      <c r="I121" s="154"/>
      <c r="J121" s="154"/>
      <c r="K121" s="150">
        <f>PBS!F121</f>
        <v>0</v>
      </c>
    </row>
    <row r="122" spans="1:11" ht="15.6" x14ac:dyDescent="0.3">
      <c r="A122" s="15"/>
      <c r="B122" s="107" t="str">
        <f>PBS!B122</f>
        <v>13.6.15.5.4 Shielding</v>
      </c>
      <c r="C122" s="107"/>
      <c r="D122" s="107"/>
      <c r="E122" s="158"/>
      <c r="F122" s="153"/>
      <c r="G122" s="153"/>
      <c r="H122" s="153">
        <f>K122</f>
        <v>417.52320000000003</v>
      </c>
      <c r="I122" s="153"/>
      <c r="J122" s="153"/>
      <c r="K122" s="150">
        <f>PBS!F122</f>
        <v>417.52320000000003</v>
      </c>
    </row>
    <row r="123" spans="1:11" ht="15.6" x14ac:dyDescent="0.3">
      <c r="A123" s="15"/>
      <c r="B123" s="107" t="str">
        <f>PBS!B123</f>
        <v>13.6.15.5.5 Cave structure</v>
      </c>
      <c r="C123" s="107"/>
      <c r="D123" s="107"/>
      <c r="E123" s="15"/>
      <c r="F123" s="153"/>
      <c r="G123" s="153"/>
      <c r="H123" s="153">
        <f>K123</f>
        <v>120</v>
      </c>
      <c r="I123" s="153"/>
      <c r="J123" s="153"/>
      <c r="K123" s="150">
        <f>PBS!F123</f>
        <v>120</v>
      </c>
    </row>
    <row r="124" spans="1:11" ht="15.6" x14ac:dyDescent="0.3">
      <c r="A124" s="15"/>
      <c r="B124" s="107" t="str">
        <f>PBS!B124</f>
        <v>13.6.15.5.6 Sample env. utilities supply</v>
      </c>
      <c r="C124" s="107"/>
      <c r="D124" s="107"/>
      <c r="E124" s="15"/>
      <c r="F124" s="153"/>
      <c r="G124" s="153"/>
      <c r="H124" s="153"/>
      <c r="I124" s="153">
        <f>K124</f>
        <v>48</v>
      </c>
      <c r="J124" s="153"/>
      <c r="K124" s="150">
        <f>PBS!F124</f>
        <v>48</v>
      </c>
    </row>
    <row r="125" spans="1:11" ht="15.6" hidden="1" x14ac:dyDescent="0.3">
      <c r="A125" s="15"/>
      <c r="B125" s="15"/>
      <c r="C125" s="2" t="str">
        <f>PBS!C125</f>
        <v>13.6.15.5.6.1 Power board</v>
      </c>
      <c r="D125" s="2"/>
      <c r="E125" s="15"/>
      <c r="F125" s="154"/>
      <c r="G125" s="154"/>
      <c r="H125" s="154"/>
      <c r="I125" s="154"/>
      <c r="J125" s="154"/>
      <c r="K125" s="150">
        <f>PBS!F125</f>
        <v>48</v>
      </c>
    </row>
    <row r="126" spans="1:11" ht="15.6" hidden="1" x14ac:dyDescent="0.3">
      <c r="A126" s="15"/>
      <c r="B126" s="15"/>
      <c r="C126" s="2" t="str">
        <f>PBS!C126</f>
        <v>13.6.15.5.6.2 Supply gasses board</v>
      </c>
      <c r="D126" s="2"/>
      <c r="E126" s="15"/>
      <c r="F126" s="154"/>
      <c r="G126" s="154"/>
      <c r="H126" s="154"/>
      <c r="I126" s="154"/>
      <c r="J126" s="154"/>
      <c r="K126" s="150">
        <f>PBS!F126</f>
        <v>0</v>
      </c>
    </row>
    <row r="127" spans="1:11" ht="15.6" hidden="1" x14ac:dyDescent="0.3">
      <c r="A127" s="15"/>
      <c r="B127" s="15"/>
      <c r="C127" s="15"/>
      <c r="D127" s="26" t="str">
        <f>PBS!D127</f>
        <v>13.6.15.5.6.2.1 N2</v>
      </c>
      <c r="E127" s="15"/>
      <c r="F127" s="154"/>
      <c r="G127" s="154"/>
      <c r="H127" s="154"/>
      <c r="I127" s="154"/>
      <c r="J127" s="154"/>
      <c r="K127" s="150">
        <f>PBS!F127</f>
        <v>0</v>
      </c>
    </row>
    <row r="128" spans="1:11" ht="15.6" hidden="1" x14ac:dyDescent="0.3">
      <c r="A128" s="15"/>
      <c r="B128" s="15"/>
      <c r="C128" s="15"/>
      <c r="D128" s="26" t="str">
        <f>PBS!D128</f>
        <v>13.6.15.5.6.2.2 H2</v>
      </c>
      <c r="E128" s="15"/>
      <c r="F128" s="154"/>
      <c r="G128" s="154"/>
      <c r="H128" s="154"/>
      <c r="I128" s="154"/>
      <c r="J128" s="154"/>
      <c r="K128" s="150">
        <f>PBS!F128</f>
        <v>0</v>
      </c>
    </row>
    <row r="129" spans="1:11" ht="15.6" hidden="1" x14ac:dyDescent="0.3">
      <c r="A129" s="15"/>
      <c r="B129" s="15"/>
      <c r="C129" s="15"/>
      <c r="D129" s="26" t="str">
        <f>PBS!D129</f>
        <v>13.6.15.5.6.2.3 3He</v>
      </c>
      <c r="E129" s="15"/>
      <c r="F129" s="154"/>
      <c r="G129" s="154"/>
      <c r="H129" s="154"/>
      <c r="I129" s="154"/>
      <c r="J129" s="154"/>
      <c r="K129" s="150">
        <f>PBS!F129</f>
        <v>0</v>
      </c>
    </row>
    <row r="130" spans="1:11" ht="15.6" hidden="1" x14ac:dyDescent="0.3">
      <c r="A130" s="15"/>
      <c r="B130" s="15"/>
      <c r="C130" s="2" t="str">
        <f>PBS!C130</f>
        <v>13.6.15.5.6.3 Chilled water board</v>
      </c>
      <c r="D130" s="2"/>
      <c r="E130" s="15"/>
      <c r="F130" s="154"/>
      <c r="G130" s="154"/>
      <c r="H130" s="154"/>
      <c r="I130" s="154"/>
      <c r="J130" s="154"/>
      <c r="K130" s="150">
        <f>PBS!F130</f>
        <v>0</v>
      </c>
    </row>
    <row r="131" spans="1:11" ht="15.6" hidden="1" x14ac:dyDescent="0.3">
      <c r="A131" s="15"/>
      <c r="B131" s="15"/>
      <c r="C131" s="2" t="str">
        <f>PBS!C131</f>
        <v>13.6.15.5.6.4 Compressed air</v>
      </c>
      <c r="D131" s="2"/>
      <c r="E131" s="15"/>
      <c r="F131" s="154"/>
      <c r="G131" s="154"/>
      <c r="H131" s="154"/>
      <c r="I131" s="154"/>
      <c r="J131" s="154"/>
      <c r="K131" s="150">
        <f>PBS!F131</f>
        <v>0</v>
      </c>
    </row>
    <row r="132" spans="1:11" ht="15.6" x14ac:dyDescent="0.3">
      <c r="A132" s="15"/>
      <c r="B132" s="107" t="str">
        <f>PBS!B132</f>
        <v>13.6.15.5.7 Sample env. Control box</v>
      </c>
      <c r="C132" s="107"/>
      <c r="D132" s="107"/>
      <c r="E132" s="15"/>
      <c r="F132" s="153"/>
      <c r="G132" s="153"/>
      <c r="H132" s="153"/>
      <c r="I132" s="153">
        <f>K132</f>
        <v>0</v>
      </c>
      <c r="J132" s="153"/>
      <c r="K132" s="150">
        <f>PBS!F132</f>
        <v>0</v>
      </c>
    </row>
    <row r="133" spans="1:11" ht="15.6" x14ac:dyDescent="0.3">
      <c r="A133" s="103" t="str">
        <f>PBS!A133</f>
        <v>13.6.15.6 Control Hutch</v>
      </c>
      <c r="B133" s="103"/>
      <c r="C133" s="103"/>
      <c r="D133" s="103"/>
      <c r="E133" s="15"/>
      <c r="F133" s="149"/>
      <c r="G133" s="149">
        <f>SUM(G134,G144,G145)</f>
        <v>0</v>
      </c>
      <c r="H133" s="149">
        <f t="shared" ref="H133:J133" si="6">SUM(H134,H144,H145)</f>
        <v>0</v>
      </c>
      <c r="I133" s="149">
        <f t="shared" si="6"/>
        <v>25</v>
      </c>
      <c r="J133" s="149">
        <f t="shared" si="6"/>
        <v>0</v>
      </c>
      <c r="K133" s="150">
        <f>PBS!F133</f>
        <v>25</v>
      </c>
    </row>
    <row r="134" spans="1:11" ht="15.6" x14ac:dyDescent="0.3">
      <c r="A134" s="15"/>
      <c r="B134" s="107" t="str">
        <f>PBS!B134</f>
        <v>13.6.15.6.1 Support infrastructure</v>
      </c>
      <c r="C134" s="107"/>
      <c r="D134" s="107"/>
      <c r="E134" s="15"/>
      <c r="F134" s="153"/>
      <c r="G134" s="153"/>
      <c r="H134" s="153"/>
      <c r="I134" s="153">
        <f>K134</f>
        <v>0</v>
      </c>
      <c r="J134" s="153"/>
      <c r="K134" s="150">
        <f>PBS!F134</f>
        <v>0</v>
      </c>
    </row>
    <row r="135" spans="1:11" ht="15.6" hidden="1" x14ac:dyDescent="0.3">
      <c r="A135" s="15"/>
      <c r="B135" s="15"/>
      <c r="C135" s="2" t="str">
        <f>PBS!C135</f>
        <v>13.6.15.6.1.1 Power</v>
      </c>
      <c r="D135" s="2"/>
      <c r="E135" s="15"/>
      <c r="F135" s="154"/>
      <c r="G135" s="154"/>
      <c r="H135" s="154"/>
      <c r="I135" s="154"/>
      <c r="J135" s="154"/>
      <c r="K135" s="150">
        <f>PBS!F135</f>
        <v>0</v>
      </c>
    </row>
    <row r="136" spans="1:11" ht="15.6" hidden="1" x14ac:dyDescent="0.3">
      <c r="A136" s="15"/>
      <c r="B136" s="15"/>
      <c r="C136" s="2" t="str">
        <f>PBS!C136</f>
        <v>13.6.15.6.1.2 Network</v>
      </c>
      <c r="D136" s="2"/>
      <c r="E136" s="15"/>
      <c r="F136" s="154"/>
      <c r="G136" s="154"/>
      <c r="H136" s="154"/>
      <c r="I136" s="154"/>
      <c r="J136" s="154"/>
      <c r="K136" s="150">
        <f>PBS!F136</f>
        <v>0</v>
      </c>
    </row>
    <row r="137" spans="1:11" ht="15.6" hidden="1" x14ac:dyDescent="0.3">
      <c r="A137" s="15"/>
      <c r="B137" s="15"/>
      <c r="C137" s="2" t="str">
        <f>PBS!C137</f>
        <v>13.6.15.6.1.3 Lightning</v>
      </c>
      <c r="D137" s="2"/>
      <c r="E137" s="15"/>
      <c r="F137" s="154"/>
      <c r="G137" s="154"/>
      <c r="H137" s="154"/>
      <c r="I137" s="154"/>
      <c r="J137" s="154"/>
      <c r="K137" s="150">
        <f>PBS!F137</f>
        <v>0</v>
      </c>
    </row>
    <row r="138" spans="1:11" ht="15.6" hidden="1" x14ac:dyDescent="0.3">
      <c r="A138" s="15"/>
      <c r="B138" s="15"/>
      <c r="C138" s="2" t="str">
        <f>PBS!C138</f>
        <v>13.6.15.6.1.4 Ventilation</v>
      </c>
      <c r="D138" s="2"/>
      <c r="E138" s="15"/>
      <c r="F138" s="154"/>
      <c r="G138" s="154"/>
      <c r="H138" s="154"/>
      <c r="I138" s="154"/>
      <c r="J138" s="154"/>
      <c r="K138" s="150">
        <f>PBS!F138</f>
        <v>0</v>
      </c>
    </row>
    <row r="139" spans="1:11" ht="15.6" hidden="1" x14ac:dyDescent="0.3">
      <c r="A139" s="15"/>
      <c r="B139" s="15"/>
      <c r="C139" s="2" t="str">
        <f>PBS!C139</f>
        <v>13.6.15.6.1.5 Fire protection</v>
      </c>
      <c r="D139" s="2"/>
      <c r="E139" s="15"/>
      <c r="F139" s="154"/>
      <c r="G139" s="154"/>
      <c r="H139" s="154"/>
      <c r="I139" s="154"/>
      <c r="J139" s="154"/>
      <c r="K139" s="150">
        <f>PBS!F139</f>
        <v>0</v>
      </c>
    </row>
    <row r="140" spans="1:11" ht="15.6" hidden="1" x14ac:dyDescent="0.3">
      <c r="A140" s="15"/>
      <c r="B140" s="15"/>
      <c r="C140" s="2" t="str">
        <f>PBS!C140</f>
        <v>13.6.15.6.1.6 O2 montitoring</v>
      </c>
      <c r="D140" s="2"/>
      <c r="E140" s="15"/>
      <c r="F140" s="154"/>
      <c r="G140" s="154"/>
      <c r="H140" s="154"/>
      <c r="I140" s="154"/>
      <c r="J140" s="154"/>
      <c r="K140" s="150">
        <f>PBS!F140</f>
        <v>0</v>
      </c>
    </row>
    <row r="141" spans="1:11" ht="15.6" hidden="1" x14ac:dyDescent="0.3">
      <c r="A141" s="15"/>
      <c r="B141" s="15"/>
      <c r="C141" s="2" t="str">
        <f>PBS!C141</f>
        <v>13.6.15.6.1.7 H2O leakage monitoring</v>
      </c>
      <c r="D141" s="2"/>
      <c r="E141" s="15"/>
      <c r="F141" s="154"/>
      <c r="G141" s="154"/>
      <c r="H141" s="154"/>
      <c r="I141" s="154"/>
      <c r="J141" s="154"/>
      <c r="K141" s="150">
        <f>PBS!F141</f>
        <v>0</v>
      </c>
    </row>
    <row r="142" spans="1:11" ht="15.6" hidden="1" x14ac:dyDescent="0.3">
      <c r="A142" s="15"/>
      <c r="B142" s="15"/>
      <c r="C142" s="2" t="str">
        <f>PBS!C142</f>
        <v>13.6.15.6.1.9 Remote area video surveillance</v>
      </c>
      <c r="D142" s="2"/>
      <c r="E142" s="15"/>
      <c r="F142" s="154"/>
      <c r="G142" s="154"/>
      <c r="H142" s="154"/>
      <c r="I142" s="154"/>
      <c r="J142" s="154"/>
      <c r="K142" s="150">
        <f>PBS!F142</f>
        <v>0</v>
      </c>
    </row>
    <row r="143" spans="1:11" ht="15.6" hidden="1" x14ac:dyDescent="0.3">
      <c r="A143" s="15"/>
      <c r="B143" s="15"/>
      <c r="C143" s="2" t="str">
        <f>PBS!C143</f>
        <v>13.6.15.5.1.11 Public address system</v>
      </c>
      <c r="D143" s="2"/>
      <c r="E143" s="15"/>
      <c r="F143" s="154"/>
      <c r="G143" s="154"/>
      <c r="H143" s="154"/>
      <c r="I143" s="154"/>
      <c r="J143" s="154"/>
      <c r="K143" s="150">
        <f>PBS!F143</f>
        <v>0</v>
      </c>
    </row>
    <row r="144" spans="1:11" ht="15.6" x14ac:dyDescent="0.3">
      <c r="A144" s="15"/>
      <c r="B144" s="107" t="str">
        <f>PBS!B144</f>
        <v>13.6.15.6.2 Hutch building structure</v>
      </c>
      <c r="C144" s="107"/>
      <c r="D144" s="107"/>
      <c r="E144" s="15"/>
      <c r="F144" s="153"/>
      <c r="G144" s="153"/>
      <c r="H144" s="153"/>
      <c r="I144" s="153">
        <f>K144</f>
        <v>25</v>
      </c>
      <c r="J144" s="153"/>
      <c r="K144" s="150">
        <f>PBS!F144</f>
        <v>25</v>
      </c>
    </row>
    <row r="145" spans="1:12" ht="15.6" x14ac:dyDescent="0.3">
      <c r="A145" s="15"/>
      <c r="B145" s="107" t="str">
        <f>PBS!B145</f>
        <v>13.6.15.6.3 Control terminal</v>
      </c>
      <c r="C145" s="107"/>
      <c r="D145" s="107"/>
      <c r="E145" s="15"/>
      <c r="F145" s="153"/>
      <c r="G145" s="153"/>
      <c r="H145" s="153"/>
      <c r="I145" s="153">
        <f>K145</f>
        <v>0</v>
      </c>
      <c r="J145" s="153"/>
      <c r="K145" s="150">
        <f>PBS!F145</f>
        <v>0</v>
      </c>
    </row>
    <row r="146" spans="1:12" ht="15.6" x14ac:dyDescent="0.3">
      <c r="A146" s="103" t="str">
        <f>PBS!A146</f>
        <v>13.6.15.7 Sample preparation area</v>
      </c>
      <c r="B146" s="103"/>
      <c r="C146" s="103"/>
      <c r="D146" s="103"/>
      <c r="E146" s="15"/>
      <c r="F146" s="149"/>
      <c r="G146" s="149">
        <f>SUM(G147,G162,G163)</f>
        <v>0</v>
      </c>
      <c r="H146" s="149">
        <f t="shared" ref="H146:J146" si="7">SUM(H147,H162,H163)</f>
        <v>0</v>
      </c>
      <c r="I146" s="149">
        <f>SUM(I147,I152,I162,I163)</f>
        <v>26.45</v>
      </c>
      <c r="J146" s="149">
        <f t="shared" si="7"/>
        <v>0</v>
      </c>
      <c r="K146" s="150">
        <f>PBS!F146</f>
        <v>26.45</v>
      </c>
    </row>
    <row r="147" spans="1:12" ht="15.6" x14ac:dyDescent="0.3">
      <c r="A147" s="15"/>
      <c r="B147" s="107" t="str">
        <f>PBS!B147</f>
        <v>13.6.15.7.1 Utilities distribution</v>
      </c>
      <c r="C147" s="107"/>
      <c r="D147" s="107"/>
      <c r="E147" s="15"/>
      <c r="F147" s="153"/>
      <c r="G147" s="153"/>
      <c r="H147" s="153"/>
      <c r="I147" s="153">
        <f>K147</f>
        <v>0</v>
      </c>
      <c r="J147" s="153"/>
      <c r="K147" s="150">
        <f>PBS!F147</f>
        <v>0</v>
      </c>
    </row>
    <row r="148" spans="1:12" ht="15.6" hidden="1" x14ac:dyDescent="0.3">
      <c r="A148" s="15"/>
      <c r="B148" s="15"/>
      <c r="C148" s="2" t="str">
        <f>PBS!C148</f>
        <v>13.6.15.7.1.1 Power distribution</v>
      </c>
      <c r="D148" s="2"/>
      <c r="E148" s="15"/>
      <c r="F148" s="154"/>
      <c r="G148" s="154"/>
      <c r="H148" s="154"/>
      <c r="I148" s="154"/>
      <c r="J148" s="154"/>
      <c r="K148" s="150">
        <f>PBS!F148</f>
        <v>0</v>
      </c>
    </row>
    <row r="149" spans="1:12" ht="15.6" hidden="1" x14ac:dyDescent="0.3">
      <c r="A149" s="15"/>
      <c r="B149" s="15"/>
      <c r="C149" s="2" t="str">
        <f>PBS!C149</f>
        <v>13.6.15.7.1.2 Chilled water distribution</v>
      </c>
      <c r="D149" s="2"/>
      <c r="E149" s="15"/>
      <c r="F149" s="154"/>
      <c r="G149" s="154"/>
      <c r="H149" s="154"/>
      <c r="I149" s="154"/>
      <c r="J149" s="154"/>
      <c r="K149" s="150">
        <f>PBS!F149</f>
        <v>0</v>
      </c>
    </row>
    <row r="150" spans="1:12" ht="15.6" hidden="1" x14ac:dyDescent="0.3">
      <c r="A150" s="15"/>
      <c r="B150" s="15"/>
      <c r="C150" s="2" t="str">
        <f>PBS!C150</f>
        <v>13.6.15.7.1.3 Compressed air distribution</v>
      </c>
      <c r="D150" s="2"/>
      <c r="E150" s="15"/>
      <c r="F150" s="154"/>
      <c r="G150" s="154"/>
      <c r="H150" s="154"/>
      <c r="I150" s="154"/>
      <c r="J150" s="154"/>
      <c r="K150" s="150">
        <f>PBS!F150</f>
        <v>0</v>
      </c>
    </row>
    <row r="151" spans="1:12" ht="15.6" hidden="1" x14ac:dyDescent="0.3">
      <c r="A151" s="15"/>
      <c r="B151" s="15"/>
      <c r="C151" s="2" t="str">
        <f>PBS!C151</f>
        <v>13.6.15.7.1.4 Gas distribution</v>
      </c>
      <c r="D151" s="2"/>
      <c r="E151" s="15"/>
      <c r="F151" s="154"/>
      <c r="G151" s="154"/>
      <c r="H151" s="154"/>
      <c r="I151" s="154"/>
      <c r="J151" s="154"/>
      <c r="K151" s="150">
        <f>PBS!F151</f>
        <v>0</v>
      </c>
    </row>
    <row r="152" spans="1:12" ht="15.6" x14ac:dyDescent="0.3">
      <c r="A152" s="15"/>
      <c r="B152" s="107" t="str">
        <f>PBS!B152</f>
        <v>13.6.15.7.2 Support infrastructure</v>
      </c>
      <c r="C152" s="107"/>
      <c r="D152" s="107"/>
      <c r="E152" s="15"/>
      <c r="F152" s="153"/>
      <c r="G152" s="153"/>
      <c r="H152" s="153"/>
      <c r="I152" s="153">
        <f>K152</f>
        <v>0</v>
      </c>
      <c r="J152" s="153"/>
      <c r="K152" s="150">
        <f>PBS!F152</f>
        <v>0</v>
      </c>
    </row>
    <row r="153" spans="1:12" ht="15.6" hidden="1" x14ac:dyDescent="0.3">
      <c r="A153" s="15"/>
      <c r="B153" s="15"/>
      <c r="C153" s="2" t="str">
        <f>PBS!C153</f>
        <v>13.6.15.7.2.1 Power</v>
      </c>
      <c r="D153" s="2"/>
      <c r="E153" s="15"/>
      <c r="F153" s="154"/>
      <c r="G153" s="154"/>
      <c r="H153" s="154"/>
      <c r="I153" s="154"/>
      <c r="J153" s="154"/>
      <c r="K153" s="150">
        <f>PBS!F153</f>
        <v>0</v>
      </c>
    </row>
    <row r="154" spans="1:12" ht="15.6" hidden="1" x14ac:dyDescent="0.3">
      <c r="A154" s="15"/>
      <c r="B154" s="15"/>
      <c r="C154" s="2" t="str">
        <f>PBS!C154</f>
        <v>13.6.15.7.2.2 Network</v>
      </c>
      <c r="D154" s="2"/>
      <c r="E154" s="15"/>
      <c r="F154" s="154"/>
      <c r="G154" s="154"/>
      <c r="H154" s="154"/>
      <c r="I154" s="154"/>
      <c r="J154" s="154"/>
      <c r="K154" s="150">
        <f>PBS!F154</f>
        <v>0</v>
      </c>
    </row>
    <row r="155" spans="1:12" ht="15.6" hidden="1" x14ac:dyDescent="0.3">
      <c r="A155" s="15"/>
      <c r="B155" s="15"/>
      <c r="C155" s="2" t="str">
        <f>PBS!C155</f>
        <v>13.6.15.7.2.3 Lightning</v>
      </c>
      <c r="D155" s="2"/>
      <c r="E155" s="15"/>
      <c r="F155" s="154"/>
      <c r="G155" s="154"/>
      <c r="H155" s="154"/>
      <c r="I155" s="154"/>
      <c r="J155" s="154"/>
      <c r="K155" s="150">
        <f>PBS!F155</f>
        <v>0</v>
      </c>
    </row>
    <row r="156" spans="1:12" ht="15.6" hidden="1" x14ac:dyDescent="0.3">
      <c r="A156" s="15"/>
      <c r="B156" s="15"/>
      <c r="C156" s="2" t="str">
        <f>PBS!C156</f>
        <v>13.6.15.7.2.4 Ventilation</v>
      </c>
      <c r="D156" s="2"/>
      <c r="E156" s="15"/>
      <c r="F156" s="154"/>
      <c r="G156" s="154"/>
      <c r="H156" s="154"/>
      <c r="I156" s="154"/>
      <c r="J156" s="154"/>
      <c r="K156" s="150">
        <f>PBS!F156</f>
        <v>0</v>
      </c>
    </row>
    <row r="157" spans="1:12" ht="15.6" hidden="1" x14ac:dyDescent="0.3">
      <c r="A157" s="15"/>
      <c r="B157" s="15"/>
      <c r="C157" s="2" t="str">
        <f>PBS!C157</f>
        <v>13.6.15.7.2.5 Fire protection</v>
      </c>
      <c r="D157" s="2"/>
      <c r="E157" s="15"/>
      <c r="F157" s="154"/>
      <c r="G157" s="154"/>
      <c r="H157" s="154"/>
      <c r="I157" s="154"/>
      <c r="J157" s="154"/>
      <c r="K157" s="150">
        <f>PBS!F157</f>
        <v>0</v>
      </c>
    </row>
    <row r="158" spans="1:12" ht="21" hidden="1" x14ac:dyDescent="0.35">
      <c r="A158" s="15"/>
      <c r="B158" s="15"/>
      <c r="C158" s="2" t="str">
        <f>PBS!C158</f>
        <v>13.6.15.7.2.6 O2 montitoring</v>
      </c>
      <c r="D158" s="2"/>
      <c r="E158" s="159"/>
      <c r="F158" s="160"/>
      <c r="G158" s="160"/>
      <c r="H158" s="160"/>
      <c r="I158" s="160"/>
      <c r="J158" s="160"/>
      <c r="K158" s="150">
        <f>PBS!F158</f>
        <v>0</v>
      </c>
      <c r="L158" s="151"/>
    </row>
    <row r="159" spans="1:12" ht="15.6" hidden="1" x14ac:dyDescent="0.3">
      <c r="A159" s="15"/>
      <c r="B159" s="15"/>
      <c r="C159" s="2" t="str">
        <f>PBS!C159</f>
        <v>13.6.15.7.2.7 H2O leakage monitoring</v>
      </c>
      <c r="D159" s="2"/>
      <c r="E159" s="161"/>
      <c r="F159" s="162"/>
      <c r="G159" s="162"/>
      <c r="H159" s="162"/>
      <c r="I159" s="162"/>
      <c r="J159" s="162"/>
      <c r="K159" s="150">
        <f>PBS!F159</f>
        <v>0</v>
      </c>
    </row>
    <row r="160" spans="1:12" ht="15.6" hidden="1" x14ac:dyDescent="0.3">
      <c r="A160" s="15"/>
      <c r="B160" s="15"/>
      <c r="C160" s="2" t="str">
        <f>PBS!C160</f>
        <v>13.6.15.7.2.9 Remote area video surveillance</v>
      </c>
      <c r="D160" s="2"/>
      <c r="E160" s="161"/>
      <c r="F160" s="162"/>
      <c r="G160" s="162"/>
      <c r="H160" s="162"/>
      <c r="I160" s="162"/>
      <c r="J160" s="162"/>
      <c r="K160" s="150">
        <f>PBS!F160</f>
        <v>0</v>
      </c>
    </row>
    <row r="161" spans="1:11" ht="15.6" hidden="1" x14ac:dyDescent="0.3">
      <c r="A161" s="15"/>
      <c r="B161" s="15"/>
      <c r="C161" s="2" t="str">
        <f>PBS!C161</f>
        <v>13.6.15.7.2.11 Public address system</v>
      </c>
      <c r="D161" s="2"/>
      <c r="E161" s="161"/>
      <c r="F161" s="162"/>
      <c r="G161" s="162"/>
      <c r="H161" s="162"/>
      <c r="I161" s="162"/>
      <c r="J161" s="162"/>
      <c r="K161" s="150">
        <f>PBS!F161</f>
        <v>0</v>
      </c>
    </row>
    <row r="162" spans="1:11" ht="15.6" x14ac:dyDescent="0.3">
      <c r="A162" s="15"/>
      <c r="B162" s="107" t="str">
        <f>PBS!B162</f>
        <v>13.6.15.7.3 Cabin building structure</v>
      </c>
      <c r="C162" s="107"/>
      <c r="D162" s="107"/>
      <c r="E162" s="161"/>
      <c r="F162" s="163"/>
      <c r="G162" s="163"/>
      <c r="H162" s="163"/>
      <c r="I162" s="163">
        <f>K162</f>
        <v>10</v>
      </c>
      <c r="J162" s="163"/>
      <c r="K162" s="150">
        <f>PBS!F162</f>
        <v>10</v>
      </c>
    </row>
    <row r="163" spans="1:11" ht="15.6" x14ac:dyDescent="0.3">
      <c r="A163" s="15"/>
      <c r="B163" s="107" t="str">
        <f>PBS!B163</f>
        <v>13.6.15.7.4 Lab equipment and sample storage</v>
      </c>
      <c r="C163" s="107"/>
      <c r="D163" s="107"/>
      <c r="E163" s="161"/>
      <c r="F163" s="163"/>
      <c r="G163" s="163"/>
      <c r="H163" s="163"/>
      <c r="I163" s="163">
        <f>K163</f>
        <v>16.45</v>
      </c>
      <c r="J163" s="163"/>
      <c r="K163" s="150">
        <f>PBS!F163</f>
        <v>16.45</v>
      </c>
    </row>
    <row r="164" spans="1:11" ht="15.6" x14ac:dyDescent="0.3">
      <c r="A164" s="103" t="str">
        <f>PBS!A164</f>
        <v>13.6.15.8 Utilities distribution (Infrastructure)</v>
      </c>
      <c r="B164" s="103"/>
      <c r="C164" s="103"/>
      <c r="D164" s="103"/>
      <c r="E164" s="161"/>
      <c r="F164" s="164"/>
      <c r="G164" s="164">
        <f>SUM(G165,G170,G175)</f>
        <v>0</v>
      </c>
      <c r="H164" s="164">
        <f t="shared" ref="H164:J164" si="8">SUM(H165,H170,H175)</f>
        <v>0</v>
      </c>
      <c r="I164" s="164">
        <f t="shared" si="8"/>
        <v>185</v>
      </c>
      <c r="J164" s="164">
        <f t="shared" si="8"/>
        <v>0</v>
      </c>
      <c r="K164" s="150">
        <f>PBS!F164</f>
        <v>185</v>
      </c>
    </row>
    <row r="165" spans="1:11" ht="15.6" x14ac:dyDescent="0.3">
      <c r="A165" s="15"/>
      <c r="B165" s="107" t="str">
        <f>PBS!B165</f>
        <v>13.6.15.8.2 Hall 2</v>
      </c>
      <c r="C165" s="107"/>
      <c r="D165" s="107"/>
      <c r="E165" s="161"/>
      <c r="F165" s="163"/>
      <c r="G165" s="163"/>
      <c r="H165" s="163"/>
      <c r="I165" s="163">
        <f>K165</f>
        <v>185</v>
      </c>
      <c r="J165" s="163"/>
      <c r="K165" s="150">
        <f>PBS!F165</f>
        <v>185</v>
      </c>
    </row>
    <row r="166" spans="1:11" ht="15.6" hidden="1" x14ac:dyDescent="0.3">
      <c r="A166" s="15"/>
      <c r="B166" s="15"/>
      <c r="C166" s="2" t="str">
        <f>PBS!C166</f>
        <v>13.6.15.8.1.1 Power distribution</v>
      </c>
      <c r="D166" s="2"/>
      <c r="E166" s="161"/>
      <c r="F166" s="162"/>
      <c r="G166" s="162"/>
      <c r="H166" s="162"/>
      <c r="I166" s="162"/>
      <c r="J166" s="162"/>
      <c r="K166" s="150">
        <f>PBS!F166</f>
        <v>185</v>
      </c>
    </row>
    <row r="167" spans="1:11" ht="15.6" hidden="1" x14ac:dyDescent="0.3">
      <c r="A167" s="15"/>
      <c r="B167" s="15"/>
      <c r="C167" s="2" t="str">
        <f>PBS!C167</f>
        <v>13.6.15.8.1.2 Chilled water distribution</v>
      </c>
      <c r="D167" s="2"/>
      <c r="E167" s="161"/>
      <c r="F167" s="162"/>
      <c r="G167" s="162"/>
      <c r="H167" s="162"/>
      <c r="I167" s="162"/>
      <c r="J167" s="162"/>
      <c r="K167" s="150">
        <f>PBS!F167</f>
        <v>0</v>
      </c>
    </row>
    <row r="168" spans="1:11" ht="15.6" hidden="1" x14ac:dyDescent="0.3">
      <c r="A168" s="15"/>
      <c r="B168" s="15"/>
      <c r="C168" s="2" t="str">
        <f>PBS!C168</f>
        <v>13.6.15.8.1.3 Compressed air distribution</v>
      </c>
      <c r="D168" s="2"/>
      <c r="E168" s="161"/>
      <c r="F168" s="162"/>
      <c r="G168" s="162"/>
      <c r="H168" s="162"/>
      <c r="I168" s="162"/>
      <c r="J168" s="162"/>
      <c r="K168" s="150">
        <f>PBS!F168</f>
        <v>0</v>
      </c>
    </row>
    <row r="169" spans="1:11" ht="15.6" hidden="1" x14ac:dyDescent="0.3">
      <c r="A169" s="15"/>
      <c r="B169" s="15"/>
      <c r="C169" s="2" t="str">
        <f>PBS!C169</f>
        <v>13.6.15.8.1.4 Gas distribution</v>
      </c>
      <c r="D169" s="2"/>
      <c r="E169" s="161"/>
      <c r="F169" s="162"/>
      <c r="G169" s="162"/>
      <c r="H169" s="162"/>
      <c r="I169" s="162"/>
      <c r="J169" s="162"/>
      <c r="K169" s="150">
        <f>PBS!F169</f>
        <v>0</v>
      </c>
    </row>
    <row r="170" spans="1:11" ht="15.6" x14ac:dyDescent="0.3">
      <c r="A170" s="15"/>
      <c r="B170" s="107" t="str">
        <f>PBS!B170</f>
        <v>13.6.15.8.2 Guide Hall</v>
      </c>
      <c r="C170" s="107"/>
      <c r="D170" s="107"/>
      <c r="E170" s="161"/>
      <c r="F170" s="163"/>
      <c r="G170" s="163"/>
      <c r="H170" s="163"/>
      <c r="I170" s="163">
        <f>K170</f>
        <v>0</v>
      </c>
      <c r="J170" s="163"/>
      <c r="K170" s="150">
        <f>PBS!F170</f>
        <v>0</v>
      </c>
    </row>
    <row r="171" spans="1:11" ht="15.6" hidden="1" x14ac:dyDescent="0.3">
      <c r="A171" s="15"/>
      <c r="B171" s="15"/>
      <c r="C171" s="2" t="str">
        <f>PBS!C171</f>
        <v>13.6.15.8.2.1 Power distribution</v>
      </c>
      <c r="D171" s="2"/>
      <c r="E171" s="161"/>
      <c r="F171" s="162"/>
      <c r="G171" s="162"/>
      <c r="H171" s="162"/>
      <c r="I171" s="162"/>
      <c r="J171" s="162"/>
      <c r="K171" s="150">
        <f>PBS!F171</f>
        <v>0</v>
      </c>
    </row>
    <row r="172" spans="1:11" ht="15.6" hidden="1" x14ac:dyDescent="0.3">
      <c r="A172" s="15"/>
      <c r="B172" s="15"/>
      <c r="C172" s="2" t="str">
        <f>PBS!C172</f>
        <v>13.6.15.8.2.2 Chilled water distribution</v>
      </c>
      <c r="D172" s="2"/>
      <c r="E172" s="161"/>
      <c r="F172" s="162"/>
      <c r="G172" s="162"/>
      <c r="H172" s="162"/>
      <c r="I172" s="162"/>
      <c r="J172" s="162"/>
      <c r="K172" s="150">
        <f>PBS!F172</f>
        <v>0</v>
      </c>
    </row>
    <row r="173" spans="1:11" ht="15.6" hidden="1" x14ac:dyDescent="0.3">
      <c r="A173" s="15"/>
      <c r="B173" s="15"/>
      <c r="C173" s="2" t="str">
        <f>PBS!C173</f>
        <v>13.6.15.8.2.3 Compressed air distribution</v>
      </c>
      <c r="D173" s="2"/>
      <c r="E173" s="161"/>
      <c r="F173" s="162"/>
      <c r="G173" s="162"/>
      <c r="H173" s="162"/>
      <c r="I173" s="162"/>
      <c r="J173" s="162"/>
      <c r="K173" s="150">
        <f>PBS!F173</f>
        <v>0</v>
      </c>
    </row>
    <row r="174" spans="1:11" ht="15.6" hidden="1" x14ac:dyDescent="0.3">
      <c r="A174" s="15"/>
      <c r="B174" s="15"/>
      <c r="C174" s="2" t="str">
        <f>PBS!C174</f>
        <v>13.6.15.8.2.4 Gas distribution</v>
      </c>
      <c r="D174" s="2"/>
      <c r="E174" s="161"/>
      <c r="F174" s="162"/>
      <c r="G174" s="162"/>
      <c r="H174" s="162"/>
      <c r="I174" s="162"/>
      <c r="J174" s="162"/>
      <c r="K174" s="150">
        <f>PBS!F174</f>
        <v>0</v>
      </c>
    </row>
    <row r="175" spans="1:11" ht="15.6" x14ac:dyDescent="0.3">
      <c r="A175" s="15"/>
      <c r="B175" s="107" t="str">
        <f>PBS!B175</f>
        <v>13.6.15.8.3 Hall 3</v>
      </c>
      <c r="C175" s="107"/>
      <c r="D175" s="107"/>
      <c r="E175" s="161"/>
      <c r="F175" s="163"/>
      <c r="G175" s="163"/>
      <c r="H175" s="163"/>
      <c r="I175" s="163">
        <f>K175</f>
        <v>0</v>
      </c>
      <c r="J175" s="163"/>
      <c r="K175" s="150">
        <f>PBS!F175</f>
        <v>0</v>
      </c>
    </row>
    <row r="176" spans="1:11" ht="15.6" hidden="1" x14ac:dyDescent="0.3">
      <c r="A176" s="15"/>
      <c r="B176" s="15"/>
      <c r="C176" s="2" t="str">
        <f>PBS!C176</f>
        <v>13.6.15.8.3.1 Power distribution</v>
      </c>
      <c r="D176" s="2"/>
      <c r="E176" s="161"/>
      <c r="F176" s="162"/>
      <c r="G176" s="162"/>
      <c r="H176" s="162"/>
      <c r="I176" s="162"/>
      <c r="J176" s="162"/>
      <c r="K176" s="150">
        <f>PBS!F176</f>
        <v>0</v>
      </c>
    </row>
    <row r="177" spans="1:11" ht="15.6" hidden="1" x14ac:dyDescent="0.3">
      <c r="A177" s="15"/>
      <c r="B177" s="15"/>
      <c r="C177" s="2" t="str">
        <f>PBS!C177</f>
        <v>13.6.15.8.3.2 Chilled water distribution</v>
      </c>
      <c r="D177" s="2"/>
      <c r="E177" s="161"/>
      <c r="F177" s="162"/>
      <c r="G177" s="162"/>
      <c r="H177" s="162"/>
      <c r="I177" s="162"/>
      <c r="J177" s="162"/>
      <c r="K177" s="150">
        <f>PBS!F177</f>
        <v>0</v>
      </c>
    </row>
    <row r="178" spans="1:11" ht="15.6" hidden="1" x14ac:dyDescent="0.3">
      <c r="A178" s="15"/>
      <c r="B178" s="15"/>
      <c r="C178" s="2" t="str">
        <f>PBS!C178</f>
        <v>13.6.15.8.3.3 Compressed air distribution</v>
      </c>
      <c r="D178" s="2"/>
      <c r="E178" s="161"/>
      <c r="F178" s="162"/>
      <c r="G178" s="162"/>
      <c r="H178" s="162"/>
      <c r="I178" s="162"/>
      <c r="J178" s="162"/>
      <c r="K178" s="150">
        <f>PBS!F178</f>
        <v>0</v>
      </c>
    </row>
    <row r="179" spans="1:11" ht="15.6" hidden="1" x14ac:dyDescent="0.3">
      <c r="A179" s="15"/>
      <c r="B179" s="15"/>
      <c r="C179" s="2" t="str">
        <f>PBS!C179</f>
        <v>13.6.15.8.3.4 Gas distribution</v>
      </c>
      <c r="D179" s="2"/>
      <c r="E179" s="161"/>
      <c r="F179" s="162"/>
      <c r="G179" s="162"/>
      <c r="H179" s="162"/>
      <c r="I179" s="162"/>
      <c r="J179" s="162"/>
      <c r="K179" s="150">
        <f>PBS!F179</f>
        <v>0</v>
      </c>
    </row>
    <row r="180" spans="1:11" ht="15.6" x14ac:dyDescent="0.3">
      <c r="A180" s="103" t="str">
        <f>PBS!A180</f>
        <v>13.6.15.9 Support infrastructure</v>
      </c>
      <c r="B180" s="103"/>
      <c r="C180" s="103"/>
      <c r="D180" s="103"/>
      <c r="E180" s="161"/>
      <c r="F180" s="164"/>
      <c r="G180" s="164">
        <f>SUM(G181,G191,G201)</f>
        <v>0</v>
      </c>
      <c r="H180" s="164">
        <f t="shared" ref="H180:J180" si="9">SUM(H181,H191,H201)</f>
        <v>0</v>
      </c>
      <c r="I180" s="164">
        <f t="shared" si="9"/>
        <v>44</v>
      </c>
      <c r="J180" s="164">
        <f t="shared" si="9"/>
        <v>0</v>
      </c>
      <c r="K180" s="150">
        <f>PBS!F180</f>
        <v>44</v>
      </c>
    </row>
    <row r="181" spans="1:11" ht="15.6" x14ac:dyDescent="0.3">
      <c r="A181" s="15"/>
      <c r="B181" s="107" t="str">
        <f>PBS!B181</f>
        <v>13.6.15.9.1Hall 2</v>
      </c>
      <c r="C181" s="107"/>
      <c r="D181" s="107"/>
      <c r="E181" s="161"/>
      <c r="F181" s="163"/>
      <c r="G181" s="163"/>
      <c r="H181" s="163"/>
      <c r="I181" s="163">
        <f>K181</f>
        <v>44</v>
      </c>
      <c r="J181" s="163"/>
      <c r="K181" s="150">
        <f>PBS!F181</f>
        <v>44</v>
      </c>
    </row>
    <row r="182" spans="1:11" ht="15.6" hidden="1" x14ac:dyDescent="0.3">
      <c r="A182" s="15"/>
      <c r="B182" s="15"/>
      <c r="C182" s="2" t="str">
        <f>PBS!C182</f>
        <v>13.6.15.9.1.1 Power</v>
      </c>
      <c r="D182" s="2"/>
      <c r="E182" s="161"/>
      <c r="F182" s="162"/>
      <c r="G182" s="162"/>
      <c r="H182" s="162"/>
      <c r="I182" s="162"/>
      <c r="J182" s="162"/>
      <c r="K182" s="150">
        <f>PBS!F182</f>
        <v>35</v>
      </c>
    </row>
    <row r="183" spans="1:11" ht="15.6" hidden="1" x14ac:dyDescent="0.3">
      <c r="A183" s="15"/>
      <c r="B183" s="15"/>
      <c r="C183" s="2" t="str">
        <f>PBS!C183</f>
        <v>13.6.15.9.1.2 Network</v>
      </c>
      <c r="D183" s="2"/>
      <c r="E183" s="161"/>
      <c r="F183" s="162"/>
      <c r="G183" s="162"/>
      <c r="H183" s="162"/>
      <c r="I183" s="162"/>
      <c r="J183" s="162"/>
      <c r="K183" s="150">
        <f>PBS!F183</f>
        <v>0</v>
      </c>
    </row>
    <row r="184" spans="1:11" ht="15.6" hidden="1" x14ac:dyDescent="0.3">
      <c r="A184" s="15"/>
      <c r="B184" s="15"/>
      <c r="C184" s="2" t="str">
        <f>PBS!C184</f>
        <v>13.6.15.9.1.3 Lightning</v>
      </c>
      <c r="D184" s="2"/>
      <c r="E184" s="161"/>
      <c r="F184" s="162"/>
      <c r="G184" s="162"/>
      <c r="H184" s="162"/>
      <c r="I184" s="162"/>
      <c r="J184" s="162"/>
      <c r="K184" s="150">
        <f>PBS!F184</f>
        <v>1</v>
      </c>
    </row>
    <row r="185" spans="1:11" ht="15.6" hidden="1" x14ac:dyDescent="0.3">
      <c r="A185" s="15"/>
      <c r="B185" s="15"/>
      <c r="C185" s="2" t="str">
        <f>PBS!C185</f>
        <v>13.6.15.9.1.4 Ventilation</v>
      </c>
      <c r="D185" s="2"/>
      <c r="E185" s="161"/>
      <c r="F185" s="162"/>
      <c r="G185" s="162"/>
      <c r="H185" s="162"/>
      <c r="I185" s="162"/>
      <c r="J185" s="162"/>
      <c r="K185" s="150">
        <f>PBS!F185</f>
        <v>2</v>
      </c>
    </row>
    <row r="186" spans="1:11" ht="15.6" hidden="1" x14ac:dyDescent="0.3">
      <c r="A186" s="15"/>
      <c r="B186" s="15"/>
      <c r="C186" s="2" t="str">
        <f>PBS!C186</f>
        <v>13.6.15.9.1.5 Fire protection</v>
      </c>
      <c r="D186" s="2"/>
      <c r="E186" s="161"/>
      <c r="F186" s="162"/>
      <c r="G186" s="162"/>
      <c r="H186" s="162"/>
      <c r="I186" s="162"/>
      <c r="J186" s="162"/>
      <c r="K186" s="150">
        <f>PBS!F186</f>
        <v>0</v>
      </c>
    </row>
    <row r="187" spans="1:11" ht="15.6" hidden="1" x14ac:dyDescent="0.3">
      <c r="A187" s="15"/>
      <c r="B187" s="15"/>
      <c r="C187" s="2" t="str">
        <f>PBS!C187</f>
        <v>13.6.15.9.1.6 O2 montitoring</v>
      </c>
      <c r="D187" s="2"/>
      <c r="E187" s="161"/>
      <c r="F187" s="162"/>
      <c r="G187" s="162"/>
      <c r="H187" s="162"/>
      <c r="I187" s="162"/>
      <c r="J187" s="162"/>
      <c r="K187" s="150">
        <f>PBS!F187</f>
        <v>0</v>
      </c>
    </row>
    <row r="188" spans="1:11" ht="15.6" hidden="1" x14ac:dyDescent="0.3">
      <c r="A188" s="15"/>
      <c r="B188" s="15"/>
      <c r="C188" s="2" t="str">
        <f>PBS!C188</f>
        <v>13.6.15.9.1.7 H2O leakage monitoring</v>
      </c>
      <c r="D188" s="2"/>
      <c r="E188" s="161"/>
      <c r="F188" s="162"/>
      <c r="G188" s="162"/>
      <c r="H188" s="162"/>
      <c r="I188" s="162"/>
      <c r="J188" s="162"/>
      <c r="K188" s="150">
        <f>PBS!F188</f>
        <v>1</v>
      </c>
    </row>
    <row r="189" spans="1:11" ht="15.6" hidden="1" x14ac:dyDescent="0.3">
      <c r="A189" s="15"/>
      <c r="B189" s="15"/>
      <c r="C189" s="2" t="str">
        <f>PBS!C189</f>
        <v>13.6.15.9.1.9 Remote area video surveillance</v>
      </c>
      <c r="D189" s="2"/>
      <c r="E189" s="161"/>
      <c r="F189" s="162"/>
      <c r="G189" s="162"/>
      <c r="H189" s="162"/>
      <c r="I189" s="162"/>
      <c r="J189" s="162"/>
      <c r="K189" s="150">
        <f>PBS!F189</f>
        <v>3</v>
      </c>
    </row>
    <row r="190" spans="1:11" ht="15.6" hidden="1" x14ac:dyDescent="0.3">
      <c r="A190" s="15"/>
      <c r="B190" s="15"/>
      <c r="C190" s="2" t="str">
        <f>PBS!C190</f>
        <v>13.6.15.9.1.11 Public address system</v>
      </c>
      <c r="D190" s="2"/>
      <c r="E190" s="161"/>
      <c r="F190" s="162"/>
      <c r="G190" s="162"/>
      <c r="H190" s="162"/>
      <c r="I190" s="162"/>
      <c r="J190" s="162"/>
      <c r="K190" s="150">
        <f>PBS!F190</f>
        <v>2</v>
      </c>
    </row>
    <row r="191" spans="1:11" ht="15.6" x14ac:dyDescent="0.3">
      <c r="A191" s="15"/>
      <c r="B191" s="107" t="str">
        <f>PBS!B191</f>
        <v>13.6.15.9.2 Guide Hall</v>
      </c>
      <c r="C191" s="107"/>
      <c r="D191" s="107"/>
      <c r="E191" s="161"/>
      <c r="F191" s="163"/>
      <c r="G191" s="163"/>
      <c r="H191" s="163"/>
      <c r="I191" s="163">
        <f>K191</f>
        <v>0</v>
      </c>
      <c r="J191" s="163"/>
      <c r="K191" s="150">
        <f>PBS!F191</f>
        <v>0</v>
      </c>
    </row>
    <row r="192" spans="1:11" ht="15.6" hidden="1" x14ac:dyDescent="0.3">
      <c r="A192" s="15"/>
      <c r="B192" s="15"/>
      <c r="C192" s="2" t="str">
        <f>PBS!C192</f>
        <v>13.6.15.9.2.1 Power</v>
      </c>
      <c r="D192" s="2"/>
      <c r="E192" s="161"/>
      <c r="F192" s="162"/>
      <c r="G192" s="162"/>
      <c r="H192" s="162"/>
      <c r="I192" s="162"/>
      <c r="J192" s="162"/>
      <c r="K192" s="150">
        <f>PBS!F192</f>
        <v>0</v>
      </c>
    </row>
    <row r="193" spans="1:11" ht="15.6" hidden="1" x14ac:dyDescent="0.3">
      <c r="A193" s="15"/>
      <c r="B193" s="15"/>
      <c r="C193" s="2" t="str">
        <f>PBS!C193</f>
        <v>13.6.15.9.2.2 Network</v>
      </c>
      <c r="D193" s="2"/>
      <c r="E193" s="161"/>
      <c r="F193" s="162"/>
      <c r="G193" s="162"/>
      <c r="H193" s="162"/>
      <c r="I193" s="162"/>
      <c r="J193" s="162"/>
      <c r="K193" s="150">
        <f>PBS!F193</f>
        <v>0</v>
      </c>
    </row>
    <row r="194" spans="1:11" ht="15.6" hidden="1" x14ac:dyDescent="0.3">
      <c r="A194" s="15"/>
      <c r="B194" s="15"/>
      <c r="C194" s="2" t="str">
        <f>PBS!C194</f>
        <v>13.6.15.9.2.3 Lightning</v>
      </c>
      <c r="D194" s="2"/>
      <c r="E194" s="161"/>
      <c r="F194" s="162"/>
      <c r="G194" s="162"/>
      <c r="H194" s="162"/>
      <c r="I194" s="162"/>
      <c r="J194" s="162"/>
      <c r="K194" s="150">
        <f>PBS!F194</f>
        <v>0</v>
      </c>
    </row>
    <row r="195" spans="1:11" ht="15.6" hidden="1" x14ac:dyDescent="0.3">
      <c r="A195" s="15"/>
      <c r="B195" s="15"/>
      <c r="C195" s="2" t="str">
        <f>PBS!C195</f>
        <v>13.6.15.9.2.4 Ventilation</v>
      </c>
      <c r="D195" s="2"/>
      <c r="E195" s="161"/>
      <c r="F195" s="162"/>
      <c r="G195" s="162"/>
      <c r="H195" s="162"/>
      <c r="I195" s="162"/>
      <c r="J195" s="162"/>
      <c r="K195" s="150">
        <f>PBS!F195</f>
        <v>0</v>
      </c>
    </row>
    <row r="196" spans="1:11" ht="15.6" hidden="1" x14ac:dyDescent="0.3">
      <c r="A196" s="15"/>
      <c r="B196" s="15"/>
      <c r="C196" s="2" t="str">
        <f>PBS!C196</f>
        <v>13.6.15.9.2.5 Fire protection</v>
      </c>
      <c r="D196" s="2"/>
      <c r="E196" s="161"/>
      <c r="F196" s="162"/>
      <c r="G196" s="162"/>
      <c r="H196" s="162"/>
      <c r="I196" s="162"/>
      <c r="J196" s="162"/>
      <c r="K196" s="150">
        <f>PBS!F196</f>
        <v>0</v>
      </c>
    </row>
    <row r="197" spans="1:11" ht="15.6" hidden="1" x14ac:dyDescent="0.3">
      <c r="A197" s="15"/>
      <c r="B197" s="15"/>
      <c r="C197" s="2" t="str">
        <f>PBS!C197</f>
        <v>13.6.15.9.2.6 O2 montitoring</v>
      </c>
      <c r="D197" s="2"/>
      <c r="E197" s="161"/>
      <c r="F197" s="162"/>
      <c r="G197" s="162"/>
      <c r="H197" s="162"/>
      <c r="I197" s="162"/>
      <c r="J197" s="162"/>
      <c r="K197" s="150">
        <f>PBS!F197</f>
        <v>0</v>
      </c>
    </row>
    <row r="198" spans="1:11" ht="15.6" hidden="1" x14ac:dyDescent="0.3">
      <c r="A198" s="15"/>
      <c r="B198" s="15"/>
      <c r="C198" s="2" t="str">
        <f>PBS!C198</f>
        <v>13.6.15.9.2.7 H2O leakage monitoring</v>
      </c>
      <c r="D198" s="2"/>
      <c r="E198" s="161"/>
      <c r="F198" s="162"/>
      <c r="G198" s="162"/>
      <c r="H198" s="162"/>
      <c r="I198" s="162"/>
      <c r="J198" s="162"/>
      <c r="K198" s="150">
        <f>PBS!F198</f>
        <v>0</v>
      </c>
    </row>
    <row r="199" spans="1:11" ht="15.6" hidden="1" x14ac:dyDescent="0.3">
      <c r="A199" s="15"/>
      <c r="B199" s="15"/>
      <c r="C199" s="2" t="str">
        <f>PBS!C199</f>
        <v>13.6.15.9.2.9 Remote area video surveillance</v>
      </c>
      <c r="D199" s="2"/>
      <c r="E199" s="161"/>
      <c r="F199" s="162"/>
      <c r="G199" s="162"/>
      <c r="H199" s="162"/>
      <c r="I199" s="162"/>
      <c r="J199" s="162"/>
      <c r="K199" s="150">
        <f>PBS!F199</f>
        <v>0</v>
      </c>
    </row>
    <row r="200" spans="1:11" ht="15.6" hidden="1" x14ac:dyDescent="0.3">
      <c r="A200" s="15"/>
      <c r="B200" s="15"/>
      <c r="C200" s="2" t="str">
        <f>PBS!C200</f>
        <v>13.6.15.9.2.11 Public address system</v>
      </c>
      <c r="D200" s="2"/>
      <c r="E200" s="161"/>
      <c r="F200" s="162"/>
      <c r="G200" s="162"/>
      <c r="H200" s="162"/>
      <c r="I200" s="162"/>
      <c r="J200" s="162"/>
      <c r="K200" s="150">
        <f>PBS!F200</f>
        <v>0</v>
      </c>
    </row>
    <row r="201" spans="1:11" ht="15.6" x14ac:dyDescent="0.3">
      <c r="A201" s="15"/>
      <c r="B201" s="107" t="str">
        <f>PBS!B201</f>
        <v>13.6.15.9.3 Hall 3</v>
      </c>
      <c r="C201" s="107"/>
      <c r="D201" s="107"/>
      <c r="E201" s="161"/>
      <c r="F201" s="163"/>
      <c r="G201" s="163"/>
      <c r="H201" s="163"/>
      <c r="I201" s="163">
        <f>K201</f>
        <v>0</v>
      </c>
      <c r="J201" s="163"/>
      <c r="K201" s="150">
        <f>PBS!F201</f>
        <v>0</v>
      </c>
    </row>
    <row r="202" spans="1:11" ht="15.6" hidden="1" x14ac:dyDescent="0.3">
      <c r="A202" s="15"/>
      <c r="B202" s="15"/>
      <c r="C202" s="2" t="str">
        <f>PBS!C202</f>
        <v>13.6.15.9.3.1 Power</v>
      </c>
      <c r="D202" s="2"/>
      <c r="E202" s="161"/>
      <c r="F202" s="162"/>
      <c r="G202" s="162"/>
      <c r="H202" s="162"/>
      <c r="I202" s="162"/>
      <c r="J202" s="162"/>
      <c r="K202" s="150">
        <f>PBS!F202</f>
        <v>0</v>
      </c>
    </row>
    <row r="203" spans="1:11" ht="15.6" hidden="1" x14ac:dyDescent="0.3">
      <c r="A203" s="15"/>
      <c r="B203" s="15"/>
      <c r="C203" s="2" t="str">
        <f>PBS!C203</f>
        <v>13.6.15.9.3.2 Network</v>
      </c>
      <c r="D203" s="2"/>
      <c r="E203" s="161"/>
      <c r="F203" s="162"/>
      <c r="G203" s="162"/>
      <c r="H203" s="162"/>
      <c r="I203" s="162"/>
      <c r="J203" s="162"/>
      <c r="K203" s="150">
        <f>PBS!F203</f>
        <v>0</v>
      </c>
    </row>
    <row r="204" spans="1:11" ht="15.6" hidden="1" x14ac:dyDescent="0.3">
      <c r="A204" s="15"/>
      <c r="B204" s="15"/>
      <c r="C204" s="2" t="str">
        <f>PBS!C204</f>
        <v>13.6.15.9.3.3 Lightning</v>
      </c>
      <c r="D204" s="2"/>
      <c r="E204" s="161"/>
      <c r="F204" s="162"/>
      <c r="G204" s="162"/>
      <c r="H204" s="162"/>
      <c r="I204" s="162"/>
      <c r="J204" s="162"/>
      <c r="K204" s="150">
        <f>PBS!F204</f>
        <v>0</v>
      </c>
    </row>
    <row r="205" spans="1:11" ht="15.6" hidden="1" x14ac:dyDescent="0.3">
      <c r="A205" s="15"/>
      <c r="B205" s="15"/>
      <c r="C205" s="2" t="str">
        <f>PBS!C205</f>
        <v>13.6.15.9.3.4 Ventilation</v>
      </c>
      <c r="D205" s="2"/>
      <c r="E205" s="161"/>
      <c r="F205" s="162"/>
      <c r="G205" s="162"/>
      <c r="H205" s="162"/>
      <c r="I205" s="162"/>
      <c r="J205" s="162"/>
      <c r="K205" s="150">
        <f>PBS!F205</f>
        <v>0</v>
      </c>
    </row>
    <row r="206" spans="1:11" ht="15.6" hidden="1" x14ac:dyDescent="0.3">
      <c r="A206" s="15"/>
      <c r="B206" s="15"/>
      <c r="C206" s="2" t="str">
        <f>PBS!C206</f>
        <v>13.6.15.9.3.5 Fire protection</v>
      </c>
      <c r="D206" s="2"/>
      <c r="E206" s="161"/>
      <c r="F206" s="162"/>
      <c r="G206" s="162"/>
      <c r="H206" s="162"/>
      <c r="I206" s="162"/>
      <c r="J206" s="162"/>
      <c r="K206" s="150">
        <f>PBS!F206</f>
        <v>0</v>
      </c>
    </row>
    <row r="207" spans="1:11" ht="15.6" hidden="1" x14ac:dyDescent="0.3">
      <c r="A207" s="15"/>
      <c r="B207" s="15"/>
      <c r="C207" s="2" t="str">
        <f>PBS!C207</f>
        <v>13.6.15.9.3.6 O2 montitoring</v>
      </c>
      <c r="D207" s="2"/>
      <c r="E207" s="161"/>
      <c r="F207" s="162"/>
      <c r="G207" s="162"/>
      <c r="H207" s="162"/>
      <c r="I207" s="162"/>
      <c r="J207" s="162"/>
      <c r="K207" s="150">
        <f>PBS!F207</f>
        <v>0</v>
      </c>
    </row>
    <row r="208" spans="1:11" ht="15.6" hidden="1" x14ac:dyDescent="0.3">
      <c r="A208" s="15"/>
      <c r="B208" s="15"/>
      <c r="C208" s="2" t="str">
        <f>PBS!C208</f>
        <v>13.6.15.9.3.7 H2O leakage monitoring</v>
      </c>
      <c r="D208" s="2"/>
      <c r="E208" s="161"/>
      <c r="F208" s="162"/>
      <c r="G208" s="162"/>
      <c r="H208" s="162"/>
      <c r="I208" s="162"/>
      <c r="J208" s="162"/>
      <c r="K208" s="150">
        <f>PBS!F208</f>
        <v>0</v>
      </c>
    </row>
    <row r="209" spans="1:11" ht="15.6" hidden="1" x14ac:dyDescent="0.3">
      <c r="A209" s="15"/>
      <c r="B209" s="15"/>
      <c r="C209" s="2" t="str">
        <f>PBS!C209</f>
        <v>13.6.15.9.3.9 Remote area video surveillance</v>
      </c>
      <c r="D209" s="2"/>
      <c r="E209" s="161"/>
      <c r="F209" s="162"/>
      <c r="G209" s="162"/>
      <c r="H209" s="162"/>
      <c r="I209" s="162"/>
      <c r="J209" s="162"/>
      <c r="K209" s="150">
        <f>PBS!F209</f>
        <v>0</v>
      </c>
    </row>
    <row r="210" spans="1:11" ht="15.6" hidden="1" x14ac:dyDescent="0.3">
      <c r="A210" s="15"/>
      <c r="B210" s="15"/>
      <c r="C210" s="2" t="str">
        <f>PBS!C210</f>
        <v>13.6.15.9.3.11 Public address system</v>
      </c>
      <c r="D210" s="2"/>
      <c r="E210" s="161"/>
      <c r="F210" s="162"/>
      <c r="G210" s="162"/>
      <c r="H210" s="162"/>
      <c r="I210" s="162"/>
      <c r="J210" s="162"/>
      <c r="K210" s="150">
        <f>PBS!F210</f>
        <v>0</v>
      </c>
    </row>
    <row r="211" spans="1:11" ht="15.6" x14ac:dyDescent="0.3">
      <c r="A211" s="103" t="str">
        <f>PBS!A211</f>
        <v>13.6.15.10 Control racks</v>
      </c>
      <c r="B211" s="103"/>
      <c r="C211" s="103"/>
      <c r="D211" s="103"/>
      <c r="E211" s="161"/>
      <c r="F211" s="164"/>
      <c r="G211" s="164">
        <f>SUM(G212,G219,G226)</f>
        <v>0</v>
      </c>
      <c r="H211" s="164">
        <f t="shared" ref="H211:J211" si="10">SUM(H212,H219,H226)</f>
        <v>0</v>
      </c>
      <c r="I211" s="164">
        <f t="shared" si="10"/>
        <v>0</v>
      </c>
      <c r="J211" s="164">
        <f t="shared" si="10"/>
        <v>0</v>
      </c>
      <c r="K211" s="150">
        <f>PBS!F211</f>
        <v>0</v>
      </c>
    </row>
    <row r="212" spans="1:11" ht="15.6" x14ac:dyDescent="0.3">
      <c r="A212" s="15"/>
      <c r="B212" s="107" t="str">
        <f>PBS!B212</f>
        <v>13.6.15.10.1 Hall 2</v>
      </c>
      <c r="C212" s="107"/>
      <c r="D212" s="107"/>
      <c r="E212" s="161"/>
      <c r="F212" s="163"/>
      <c r="G212" s="163"/>
      <c r="H212" s="163"/>
      <c r="I212" s="163">
        <f>K212</f>
        <v>0</v>
      </c>
      <c r="J212" s="163"/>
      <c r="K212" s="150">
        <f>PBS!F212</f>
        <v>0</v>
      </c>
    </row>
    <row r="213" spans="1:11" ht="15.6" hidden="1" x14ac:dyDescent="0.3">
      <c r="A213" s="15"/>
      <c r="B213" s="15"/>
      <c r="C213" s="2" t="str">
        <f>PBS!C213</f>
        <v>13.6.15.10.2.1 DAQ rack</v>
      </c>
      <c r="D213" s="2"/>
      <c r="E213" s="161"/>
      <c r="F213" s="162"/>
      <c r="G213" s="162"/>
      <c r="H213" s="162"/>
      <c r="I213" s="162"/>
      <c r="J213" s="162"/>
      <c r="K213" s="150">
        <f>PBS!F213</f>
        <v>0</v>
      </c>
    </row>
    <row r="214" spans="1:11" ht="15.6" hidden="1" x14ac:dyDescent="0.3">
      <c r="A214" s="15"/>
      <c r="B214" s="15"/>
      <c r="C214" s="2" t="str">
        <f>PBS!C214</f>
        <v>13.6.15.10.2.2 DMSC rack</v>
      </c>
      <c r="D214" s="2"/>
      <c r="E214" s="161"/>
      <c r="F214" s="162"/>
      <c r="G214" s="162"/>
      <c r="H214" s="162"/>
      <c r="I214" s="162"/>
      <c r="J214" s="162"/>
      <c r="K214" s="150">
        <f>PBS!F214</f>
        <v>0</v>
      </c>
    </row>
    <row r="215" spans="1:11" ht="15.6" hidden="1" x14ac:dyDescent="0.3">
      <c r="A215" s="15"/>
      <c r="B215" s="15"/>
      <c r="C215" s="2" t="str">
        <f>PBS!C215</f>
        <v>13.6.15.10.2.3 Motion control rack</v>
      </c>
      <c r="D215" s="2"/>
      <c r="E215" s="161"/>
      <c r="F215" s="162"/>
      <c r="G215" s="162"/>
      <c r="H215" s="162"/>
      <c r="I215" s="162"/>
      <c r="J215" s="162"/>
      <c r="K215" s="150">
        <f>PBS!F215</f>
        <v>0</v>
      </c>
    </row>
    <row r="216" spans="1:11" ht="15.6" hidden="1" x14ac:dyDescent="0.3">
      <c r="A216" s="15"/>
      <c r="B216" s="15"/>
      <c r="C216" s="2" t="str">
        <f>PBS!C216</f>
        <v>13.6.15.10.2.4 Chopper control rack</v>
      </c>
      <c r="D216" s="2"/>
      <c r="E216" s="161"/>
      <c r="F216" s="162"/>
      <c r="G216" s="162"/>
      <c r="H216" s="162"/>
      <c r="I216" s="162"/>
      <c r="J216" s="162"/>
      <c r="K216" s="150">
        <f>PBS!F216</f>
        <v>0</v>
      </c>
    </row>
    <row r="217" spans="1:11" ht="15.6" hidden="1" x14ac:dyDescent="0.3">
      <c r="A217" s="15"/>
      <c r="B217" s="15"/>
      <c r="C217" s="2" t="str">
        <f>PBS!C217</f>
        <v>13.6.15.10.2.5 Vacuum control rack</v>
      </c>
      <c r="D217" s="2"/>
      <c r="E217" s="161"/>
      <c r="F217" s="162"/>
      <c r="G217" s="162"/>
      <c r="H217" s="162"/>
      <c r="I217" s="162"/>
      <c r="J217" s="162"/>
      <c r="K217" s="150">
        <f>PBS!F217</f>
        <v>0</v>
      </c>
    </row>
    <row r="218" spans="1:11" ht="15.6" hidden="1" x14ac:dyDescent="0.3">
      <c r="A218" s="15"/>
      <c r="B218" s="15"/>
      <c r="C218" s="2" t="str">
        <f>PBS!C218</f>
        <v>13.6.15.10.2.6 Personal safety system rack</v>
      </c>
      <c r="D218" s="2"/>
      <c r="E218" s="161"/>
      <c r="F218" s="162"/>
      <c r="G218" s="162"/>
      <c r="H218" s="162"/>
      <c r="I218" s="162"/>
      <c r="J218" s="162"/>
      <c r="K218" s="150">
        <f>PBS!F218</f>
        <v>0</v>
      </c>
    </row>
    <row r="219" spans="1:11" ht="15.6" x14ac:dyDescent="0.3">
      <c r="A219" s="15"/>
      <c r="B219" s="107" t="str">
        <f>PBS!B219</f>
        <v>13.6.15.10.2 Guide Hall</v>
      </c>
      <c r="C219" s="107"/>
      <c r="D219" s="107"/>
      <c r="E219" s="161"/>
      <c r="F219" s="163"/>
      <c r="G219" s="163"/>
      <c r="H219" s="163"/>
      <c r="I219" s="163">
        <f>K219</f>
        <v>0</v>
      </c>
      <c r="J219" s="163"/>
      <c r="K219" s="150">
        <f>PBS!F219</f>
        <v>0</v>
      </c>
    </row>
    <row r="220" spans="1:11" ht="15.6" hidden="1" x14ac:dyDescent="0.3">
      <c r="A220" s="15"/>
      <c r="B220" s="15"/>
      <c r="C220" s="2" t="str">
        <f>PBS!C220</f>
        <v>13.6.15.10.2.1 DAQ rack</v>
      </c>
      <c r="D220" s="2"/>
      <c r="E220" s="161"/>
      <c r="F220" s="162"/>
      <c r="G220" s="162"/>
      <c r="H220" s="162"/>
      <c r="I220" s="162"/>
      <c r="J220" s="162"/>
      <c r="K220" s="150">
        <f>PBS!F220</f>
        <v>0</v>
      </c>
    </row>
    <row r="221" spans="1:11" ht="15.6" hidden="1" x14ac:dyDescent="0.3">
      <c r="A221" s="15"/>
      <c r="B221" s="15"/>
      <c r="C221" s="2" t="str">
        <f>PBS!C221</f>
        <v>13.6.15.10.2.2 DMSC rack</v>
      </c>
      <c r="D221" s="2"/>
      <c r="E221" s="161"/>
      <c r="F221" s="162"/>
      <c r="G221" s="162"/>
      <c r="H221" s="162"/>
      <c r="I221" s="162"/>
      <c r="J221" s="162"/>
      <c r="K221" s="150">
        <f>PBS!F221</f>
        <v>0</v>
      </c>
    </row>
    <row r="222" spans="1:11" ht="15.6" hidden="1" x14ac:dyDescent="0.3">
      <c r="A222" s="15"/>
      <c r="B222" s="15"/>
      <c r="C222" s="2" t="str">
        <f>PBS!C222</f>
        <v>13.6.15.10.2.3 Motion control rack</v>
      </c>
      <c r="D222" s="2"/>
      <c r="E222" s="161"/>
      <c r="F222" s="162"/>
      <c r="G222" s="162"/>
      <c r="H222" s="162"/>
      <c r="I222" s="162"/>
      <c r="J222" s="162"/>
      <c r="K222" s="150">
        <f>PBS!F222</f>
        <v>0</v>
      </c>
    </row>
    <row r="223" spans="1:11" ht="15.6" hidden="1" x14ac:dyDescent="0.3">
      <c r="A223" s="15"/>
      <c r="B223" s="15"/>
      <c r="C223" s="2" t="str">
        <f>PBS!C223</f>
        <v>13.6.15.10.2.4 Chopper control rack</v>
      </c>
      <c r="D223" s="2"/>
      <c r="E223" s="161"/>
      <c r="F223" s="162"/>
      <c r="G223" s="162"/>
      <c r="H223" s="162"/>
      <c r="I223" s="162"/>
      <c r="J223" s="162"/>
      <c r="K223" s="150">
        <f>PBS!F223</f>
        <v>0</v>
      </c>
    </row>
    <row r="224" spans="1:11" ht="15.6" hidden="1" x14ac:dyDescent="0.3">
      <c r="A224" s="15"/>
      <c r="B224" s="15"/>
      <c r="C224" s="2" t="str">
        <f>PBS!C224</f>
        <v>13.6.15.10.2.5 Vacuum control rack</v>
      </c>
      <c r="D224" s="2"/>
      <c r="E224" s="161"/>
      <c r="F224" s="162"/>
      <c r="G224" s="162"/>
      <c r="H224" s="162"/>
      <c r="I224" s="162"/>
      <c r="J224" s="162"/>
      <c r="K224" s="150">
        <f>PBS!F224</f>
        <v>0</v>
      </c>
    </row>
    <row r="225" spans="1:11" ht="15.6" hidden="1" x14ac:dyDescent="0.3">
      <c r="A225" s="15"/>
      <c r="B225" s="15"/>
      <c r="C225" s="2" t="str">
        <f>PBS!C225</f>
        <v>13.6.15.10.2.6 Personal safety system rack</v>
      </c>
      <c r="D225" s="2"/>
      <c r="E225" s="161"/>
      <c r="F225" s="162"/>
      <c r="G225" s="162"/>
      <c r="H225" s="162"/>
      <c r="I225" s="162"/>
      <c r="J225" s="162"/>
      <c r="K225" s="150">
        <f>PBS!F225</f>
        <v>0</v>
      </c>
    </row>
    <row r="226" spans="1:11" ht="15.6" x14ac:dyDescent="0.3">
      <c r="A226" s="15"/>
      <c r="B226" s="107" t="str">
        <f>PBS!B226</f>
        <v>13.6.15.10.3 Hall 3</v>
      </c>
      <c r="C226" s="107"/>
      <c r="D226" s="107"/>
      <c r="E226" s="161"/>
      <c r="F226" s="163"/>
      <c r="G226" s="163"/>
      <c r="H226" s="163"/>
      <c r="I226" s="163">
        <f>K226</f>
        <v>0</v>
      </c>
      <c r="J226" s="163"/>
      <c r="K226" s="150">
        <f>PBS!F226</f>
        <v>0</v>
      </c>
    </row>
    <row r="227" spans="1:11" ht="15.6" hidden="1" x14ac:dyDescent="0.3">
      <c r="A227" s="15"/>
      <c r="B227" s="15"/>
      <c r="C227" s="2" t="str">
        <f>PBS!C227</f>
        <v>13.6.15.10.3.1 DAQ rack</v>
      </c>
      <c r="D227" s="2"/>
      <c r="E227" s="161"/>
      <c r="F227" s="162"/>
      <c r="G227" s="162"/>
      <c r="H227" s="162"/>
      <c r="I227" s="162"/>
      <c r="J227" s="162"/>
      <c r="K227" s="150">
        <f>PBS!F227</f>
        <v>0</v>
      </c>
    </row>
    <row r="228" spans="1:11" ht="15.6" hidden="1" x14ac:dyDescent="0.3">
      <c r="A228" s="15"/>
      <c r="B228" s="15"/>
      <c r="C228" s="2" t="str">
        <f>PBS!C228</f>
        <v>13.6.15.10.3.2 DMSC rack</v>
      </c>
      <c r="D228" s="2"/>
      <c r="E228" s="161"/>
      <c r="F228" s="162"/>
      <c r="G228" s="162"/>
      <c r="H228" s="162"/>
      <c r="I228" s="162"/>
      <c r="J228" s="162"/>
      <c r="K228" s="150">
        <f>PBS!F228</f>
        <v>0</v>
      </c>
    </row>
    <row r="229" spans="1:11" ht="15.6" hidden="1" x14ac:dyDescent="0.3">
      <c r="A229" s="15"/>
      <c r="B229" s="15"/>
      <c r="C229" s="2" t="str">
        <f>PBS!C229</f>
        <v>13.6.15.10.3.3 Motion control rack</v>
      </c>
      <c r="D229" s="2"/>
      <c r="E229" s="161"/>
      <c r="F229" s="162"/>
      <c r="G229" s="162"/>
      <c r="H229" s="162"/>
      <c r="I229" s="162"/>
      <c r="J229" s="162"/>
      <c r="K229" s="150">
        <f>PBS!F229</f>
        <v>0</v>
      </c>
    </row>
    <row r="230" spans="1:11" ht="15.6" hidden="1" x14ac:dyDescent="0.3">
      <c r="A230" s="15"/>
      <c r="B230" s="15"/>
      <c r="C230" s="2" t="str">
        <f>PBS!C230</f>
        <v>13.6.15.10.3.4 Chopper control rack</v>
      </c>
      <c r="D230" s="2"/>
      <c r="E230" s="161"/>
      <c r="F230" s="162"/>
      <c r="G230" s="162"/>
      <c r="H230" s="162"/>
      <c r="I230" s="162"/>
      <c r="J230" s="162"/>
      <c r="K230" s="150">
        <f>PBS!F230</f>
        <v>0</v>
      </c>
    </row>
    <row r="231" spans="1:11" ht="15.6" hidden="1" x14ac:dyDescent="0.3">
      <c r="A231" s="15"/>
      <c r="B231" s="15"/>
      <c r="C231" s="2" t="str">
        <f>PBS!C231</f>
        <v>13.6.15.10.3.5 Vacuum control rack</v>
      </c>
      <c r="D231" s="2"/>
      <c r="E231" s="161"/>
      <c r="F231" s="162"/>
      <c r="G231" s="162"/>
      <c r="H231" s="162"/>
      <c r="I231" s="162"/>
      <c r="J231" s="162"/>
      <c r="K231" s="150">
        <f>PBS!F231</f>
        <v>0</v>
      </c>
    </row>
    <row r="232" spans="1:11" ht="15.6" hidden="1" x14ac:dyDescent="0.3">
      <c r="A232" s="15"/>
      <c r="B232" s="15"/>
      <c r="C232" s="2" t="str">
        <f>PBS!C232</f>
        <v>13.6.15.10.3.6 Personal safety system rack</v>
      </c>
      <c r="D232" s="2"/>
      <c r="E232" s="161"/>
      <c r="F232" s="162"/>
      <c r="G232" s="162"/>
      <c r="H232" s="162"/>
      <c r="I232" s="162"/>
      <c r="J232" s="162"/>
      <c r="K232" s="150">
        <f>PBS!F232</f>
        <v>0</v>
      </c>
    </row>
    <row r="233" spans="1:11" ht="15.6" x14ac:dyDescent="0.3">
      <c r="A233" s="103" t="str">
        <f>PBS!A233</f>
        <v>13.6.15.12 Integration control and monitoring</v>
      </c>
      <c r="B233" s="103"/>
      <c r="C233" s="103"/>
      <c r="D233" s="103"/>
      <c r="E233" s="161"/>
      <c r="F233" s="164"/>
      <c r="G233" s="164">
        <f>SUM(G234,G238,G245)</f>
        <v>0</v>
      </c>
      <c r="H233" s="164">
        <f>SUM(H234,H238,H250,H245)</f>
        <v>94</v>
      </c>
      <c r="I233" s="164">
        <f>SUM(I234,I238,I245)</f>
        <v>0</v>
      </c>
      <c r="J233" s="164">
        <f>SUM(J234,J238,J245)</f>
        <v>0</v>
      </c>
      <c r="K233" s="150">
        <f>PBS!F233</f>
        <v>94</v>
      </c>
    </row>
    <row r="234" spans="1:11" ht="15.6" x14ac:dyDescent="0.3">
      <c r="A234" s="15"/>
      <c r="B234" s="107" t="str">
        <f>PBS!B234</f>
        <v>13.6.15.11.1 Instrument control integration (ICS)</v>
      </c>
      <c r="C234" s="107"/>
      <c r="D234" s="107"/>
      <c r="E234" s="161"/>
      <c r="F234" s="163"/>
      <c r="G234" s="163"/>
      <c r="H234" s="163"/>
      <c r="I234" s="163">
        <f>K234</f>
        <v>0</v>
      </c>
      <c r="J234" s="163"/>
      <c r="K234" s="150">
        <f>PBS!F234</f>
        <v>0</v>
      </c>
    </row>
    <row r="235" spans="1:11" ht="15.6" hidden="1" x14ac:dyDescent="0.3">
      <c r="A235" s="15"/>
      <c r="B235" s="15"/>
      <c r="C235" s="2" t="str">
        <f>PBS!C235</f>
        <v>13.6.15.11.1.1 Generic Motion Control Integration</v>
      </c>
      <c r="D235" s="2"/>
      <c r="E235" s="161"/>
      <c r="F235" s="162"/>
      <c r="G235" s="162"/>
      <c r="H235" s="162"/>
      <c r="I235" s="162"/>
      <c r="J235" s="162"/>
      <c r="K235" s="150">
        <f>PBS!F235</f>
        <v>0</v>
      </c>
    </row>
    <row r="236" spans="1:11" ht="15.6" hidden="1" x14ac:dyDescent="0.3">
      <c r="A236" s="15"/>
      <c r="B236" s="15"/>
      <c r="C236" s="2" t="str">
        <f>PBS!C236</f>
        <v>13.6.15.11.1.3 Vacuum Control Integration</v>
      </c>
      <c r="D236" s="2"/>
      <c r="E236" s="161"/>
      <c r="F236" s="162"/>
      <c r="G236" s="162"/>
      <c r="H236" s="162"/>
      <c r="I236" s="162"/>
      <c r="J236" s="162"/>
      <c r="K236" s="150">
        <f>PBS!F236</f>
        <v>0</v>
      </c>
    </row>
    <row r="237" spans="1:11" ht="15.6" hidden="1" x14ac:dyDescent="0.3">
      <c r="A237" s="15"/>
      <c r="B237" s="15"/>
      <c r="C237" s="2" t="str">
        <f>PBS!C237</f>
        <v>13.6.15.11.1.6 EPICS Integration</v>
      </c>
      <c r="D237" s="2"/>
      <c r="E237" s="161"/>
      <c r="F237" s="162"/>
      <c r="G237" s="162"/>
      <c r="H237" s="162"/>
      <c r="I237" s="162"/>
      <c r="J237" s="162"/>
      <c r="K237" s="150">
        <f>PBS!F237</f>
        <v>0</v>
      </c>
    </row>
    <row r="238" spans="1:11" ht="15.6" x14ac:dyDescent="0.3">
      <c r="A238" s="15"/>
      <c r="B238" s="107" t="str">
        <f>PBS!B238</f>
        <v>13.6.15.11.2 Personal safety system integration</v>
      </c>
      <c r="C238" s="107"/>
      <c r="D238" s="107"/>
      <c r="E238" s="161"/>
      <c r="F238" s="163"/>
      <c r="G238" s="163"/>
      <c r="H238" s="163"/>
      <c r="I238" s="163">
        <f>K238</f>
        <v>0</v>
      </c>
      <c r="J238" s="163"/>
      <c r="K238" s="150">
        <f>PBS!F238</f>
        <v>0</v>
      </c>
    </row>
    <row r="239" spans="1:11" ht="15.6" hidden="1" x14ac:dyDescent="0.3">
      <c r="A239" s="15"/>
      <c r="B239" s="15"/>
      <c r="C239" s="2" t="str">
        <f>PBS!C239</f>
        <v>13.6.15.11.2.1 Interlock System</v>
      </c>
      <c r="D239" s="2"/>
      <c r="E239" s="161"/>
      <c r="F239" s="162"/>
      <c r="G239" s="162"/>
      <c r="H239" s="162"/>
      <c r="I239" s="162"/>
      <c r="J239" s="162"/>
      <c r="K239" s="150">
        <f>PBS!F239</f>
        <v>0</v>
      </c>
    </row>
    <row r="240" spans="1:11" ht="15.6" hidden="1" x14ac:dyDescent="0.3">
      <c r="A240" s="15"/>
      <c r="B240" s="15"/>
      <c r="C240" s="2" t="str">
        <f>PBS!C240</f>
        <v>13.6.15.11.2.2 Radiation Detection</v>
      </c>
      <c r="D240" s="2"/>
      <c r="E240" s="161"/>
      <c r="F240" s="162"/>
      <c r="G240" s="162"/>
      <c r="H240" s="162"/>
      <c r="I240" s="162"/>
      <c r="J240" s="162"/>
      <c r="K240" s="150">
        <f>PBS!F240</f>
        <v>0</v>
      </c>
    </row>
    <row r="241" spans="1:11" ht="15.6" hidden="1" x14ac:dyDescent="0.3">
      <c r="A241" s="15"/>
      <c r="B241" s="15"/>
      <c r="C241" s="2" t="str">
        <f>PBS!C241</f>
        <v>13.6.15.11.2.3 Shutter Interface</v>
      </c>
      <c r="D241" s="2"/>
      <c r="E241" s="161"/>
      <c r="F241" s="162"/>
      <c r="G241" s="162"/>
      <c r="H241" s="162"/>
      <c r="I241" s="162"/>
      <c r="J241" s="162"/>
      <c r="K241" s="150">
        <f>PBS!F241</f>
        <v>0</v>
      </c>
    </row>
    <row r="242" spans="1:11" ht="15.6" hidden="1" x14ac:dyDescent="0.3">
      <c r="A242" s="15"/>
      <c r="B242" s="15"/>
      <c r="C242" s="2" t="str">
        <f>PBS!C242</f>
        <v>13.6.15.11.2.4 H2O Detection System</v>
      </c>
      <c r="D242" s="2"/>
      <c r="E242" s="161"/>
      <c r="F242" s="162"/>
      <c r="G242" s="162"/>
      <c r="H242" s="162"/>
      <c r="I242" s="162"/>
      <c r="J242" s="162"/>
      <c r="K242" s="150">
        <f>PBS!F242</f>
        <v>0</v>
      </c>
    </row>
    <row r="243" spans="1:11" ht="15.6" hidden="1" x14ac:dyDescent="0.3">
      <c r="A243" s="15"/>
      <c r="B243" s="15"/>
      <c r="C243" s="2" t="str">
        <f>PBS!C243</f>
        <v>13.6.15.11.2.5 O2 Monitoring</v>
      </c>
      <c r="D243" s="2"/>
      <c r="E243" s="161"/>
      <c r="F243" s="162"/>
      <c r="G243" s="162"/>
      <c r="H243" s="162"/>
      <c r="I243" s="162"/>
      <c r="J243" s="162"/>
      <c r="K243" s="150">
        <f>PBS!F243</f>
        <v>0</v>
      </c>
    </row>
    <row r="244" spans="1:11" ht="15.6" hidden="1" x14ac:dyDescent="0.3">
      <c r="A244" s="15"/>
      <c r="B244" s="15"/>
      <c r="C244" s="2" t="str">
        <f>PBS!C244</f>
        <v>13.6.15.11.2.6 H2 Detection System</v>
      </c>
      <c r="D244" s="2"/>
      <c r="E244" s="161"/>
      <c r="F244" s="162"/>
      <c r="G244" s="162"/>
      <c r="H244" s="162"/>
      <c r="I244" s="162"/>
      <c r="J244" s="162"/>
      <c r="K244" s="150">
        <f>PBS!F244</f>
        <v>0</v>
      </c>
    </row>
    <row r="245" spans="1:11" ht="15.6" x14ac:dyDescent="0.3">
      <c r="A245" s="15"/>
      <c r="B245" s="107" t="str">
        <f>PBS!B245</f>
        <v>13.6.15.11.3 DMSC integration</v>
      </c>
      <c r="C245" s="107"/>
      <c r="D245" s="107"/>
      <c r="E245" s="161"/>
      <c r="F245" s="163"/>
      <c r="G245" s="163"/>
      <c r="H245" s="163"/>
      <c r="I245" s="163">
        <f>K245</f>
        <v>0</v>
      </c>
      <c r="J245" s="163"/>
      <c r="K245" s="150">
        <f>PBS!F245</f>
        <v>0</v>
      </c>
    </row>
    <row r="246" spans="1:11" ht="15.6" hidden="1" x14ac:dyDescent="0.3">
      <c r="A246" s="15"/>
      <c r="B246" s="15"/>
      <c r="C246" s="2" t="str">
        <f>PBS!C246</f>
        <v>13.6.15.11.3.1 Data Systems and Technology</v>
      </c>
      <c r="D246" s="2"/>
      <c r="E246" s="161"/>
      <c r="F246" s="162"/>
      <c r="G246" s="162"/>
      <c r="H246" s="162"/>
      <c r="I246" s="162"/>
      <c r="J246" s="162"/>
      <c r="K246" s="150">
        <f>PBS!F246</f>
        <v>0</v>
      </c>
    </row>
    <row r="247" spans="1:11" ht="15.6" hidden="1" x14ac:dyDescent="0.3">
      <c r="A247" s="15"/>
      <c r="B247" s="15"/>
      <c r="C247" s="2" t="str">
        <f>PBS!C247</f>
        <v>13.6.15.11.3.2 Data Management</v>
      </c>
      <c r="D247" s="2"/>
      <c r="E247" s="161"/>
      <c r="F247" s="162"/>
      <c r="G247" s="162"/>
      <c r="H247" s="162"/>
      <c r="I247" s="162"/>
      <c r="J247" s="162"/>
      <c r="K247" s="150">
        <f>PBS!F247</f>
        <v>0</v>
      </c>
    </row>
    <row r="248" spans="1:11" ht="15.6" hidden="1" x14ac:dyDescent="0.3">
      <c r="A248" s="15"/>
      <c r="B248" s="15"/>
      <c r="C248" s="2" t="str">
        <f>PBS!C248</f>
        <v>13.6.15.11.3.3 Instrument Data</v>
      </c>
      <c r="D248" s="2"/>
      <c r="E248" s="161"/>
      <c r="F248" s="162"/>
      <c r="G248" s="162"/>
      <c r="H248" s="162"/>
      <c r="I248" s="162"/>
      <c r="J248" s="162"/>
      <c r="K248" s="150">
        <f>PBS!F248</f>
        <v>0</v>
      </c>
    </row>
    <row r="249" spans="1:11" ht="15.6" hidden="1" x14ac:dyDescent="0.3">
      <c r="A249" s="15"/>
      <c r="B249" s="15"/>
      <c r="C249" s="2" t="str">
        <f>PBS!C249</f>
        <v>13.6.15.11.3.4 Data Analysis and Modelling</v>
      </c>
      <c r="D249" s="2"/>
      <c r="E249" s="161"/>
      <c r="F249" s="162"/>
      <c r="G249" s="162"/>
      <c r="H249" s="162"/>
      <c r="I249" s="162"/>
      <c r="J249" s="162"/>
      <c r="K249" s="150">
        <f>PBS!F249</f>
        <v>0</v>
      </c>
    </row>
    <row r="250" spans="1:11" ht="15.6" x14ac:dyDescent="0.3">
      <c r="A250" s="15"/>
      <c r="B250" s="107" t="str">
        <f>PBS!B250</f>
        <v>13.6.15.11.4 Motion Control</v>
      </c>
      <c r="C250" s="107"/>
      <c r="D250" s="107"/>
      <c r="E250" s="161"/>
      <c r="F250" s="163"/>
      <c r="G250" s="163"/>
      <c r="H250" s="163">
        <f>K250</f>
        <v>94</v>
      </c>
      <c r="I250" s="163"/>
      <c r="J250" s="163"/>
      <c r="K250" s="150">
        <f>PBS!F250</f>
        <v>94</v>
      </c>
    </row>
    <row r="251" spans="1:11" ht="15.6" x14ac:dyDescent="0.3">
      <c r="A251" s="15"/>
      <c r="B251" s="15"/>
      <c r="C251" s="15"/>
      <c r="D251" s="117" t="str">
        <f>PBS!D251</f>
        <v>Personnel</v>
      </c>
      <c r="E251" s="165"/>
      <c r="F251" s="166">
        <f>personnel!K7/1000</f>
        <v>397.65</v>
      </c>
      <c r="G251" s="166">
        <f>personnel!L7/1000</f>
        <v>1104.3</v>
      </c>
      <c r="H251" s="166">
        <f>personnel!M7/1000</f>
        <v>662.58</v>
      </c>
      <c r="I251" s="166">
        <f>personnel!N7/1000</f>
        <v>993.87</v>
      </c>
      <c r="J251" s="166">
        <f>personnel!O7/1000</f>
        <v>552.15</v>
      </c>
      <c r="K251" s="150">
        <f>PBS!F251</f>
        <v>3710.55</v>
      </c>
    </row>
    <row r="252" spans="1:11" ht="15.6" x14ac:dyDescent="0.3">
      <c r="A252" s="15"/>
      <c r="B252" s="15"/>
      <c r="C252" s="15"/>
      <c r="D252" s="117" t="str">
        <f>PBS!D252</f>
        <v>Contingency</v>
      </c>
      <c r="E252" s="165"/>
      <c r="F252" s="166"/>
      <c r="G252" s="166"/>
      <c r="H252" s="166">
        <f>0.5*K252</f>
        <v>974.96491083333319</v>
      </c>
      <c r="I252" s="166">
        <f>0.2*K252</f>
        <v>389.9859643333333</v>
      </c>
      <c r="J252" s="166">
        <f>0.3*K252</f>
        <v>584.97894649999989</v>
      </c>
      <c r="K252" s="150">
        <f>PBS!F252</f>
        <v>1949.9298216666664</v>
      </c>
    </row>
    <row r="253" spans="1:11" ht="15.6" x14ac:dyDescent="0.3">
      <c r="A253" s="15"/>
      <c r="B253" s="15"/>
      <c r="C253" s="167" t="str">
        <f>PBS!C253</f>
        <v>total cost in k€:</v>
      </c>
      <c r="D253" s="167"/>
      <c r="E253" s="168"/>
      <c r="F253" s="169">
        <f>SUM(F2,F69,F85,F103,F133,F146,F164,F180,F211,F233,F251,F252)</f>
        <v>397.65</v>
      </c>
      <c r="G253" s="169">
        <f>SUM(G2,G69,G85,G103,G133,G146,G164,G180,G211,G233,G251,G252)</f>
        <v>1104.3</v>
      </c>
      <c r="H253" s="169">
        <f>SUM(H2,H69,H85,H103,H133,H146,H164,H180,H211,H233,H251,H252)</f>
        <v>14639.013305833332</v>
      </c>
      <c r="I253" s="169">
        <f>SUM(I2,I69,I85,I103,I133,I146,I164,I180,I211,I233,I251,I252)</f>
        <v>2221.2059643333332</v>
      </c>
      <c r="J253" s="169">
        <f>SUM(J2,J69,J85,J103,J133,J146,J164,J180,J211,J233,J251,J252)</f>
        <v>1137.1289465</v>
      </c>
      <c r="K253" s="170">
        <f>PBS!F253</f>
        <v>19499.298216666662</v>
      </c>
    </row>
    <row r="254" spans="1:11" ht="15.6" x14ac:dyDescent="0.3">
      <c r="A254" s="23"/>
      <c r="B254" s="23"/>
      <c r="C254" s="23"/>
      <c r="D254" s="23"/>
      <c r="E254" s="171"/>
      <c r="F254" s="171"/>
      <c r="G254" s="171"/>
      <c r="H254" s="171"/>
      <c r="I254" s="171"/>
      <c r="J254" s="171"/>
      <c r="K254" s="173"/>
    </row>
    <row r="255" spans="1:11" s="171" customFormat="1" ht="15" x14ac:dyDescent="0.3">
      <c r="A255" s="23"/>
      <c r="B255" s="23"/>
      <c r="C255" s="23"/>
      <c r="D255" s="23"/>
      <c r="K255" s="172">
        <f>K253-F253-G253-H253-I253-J253</f>
        <v>-3.637978807091713E-12</v>
      </c>
    </row>
    <row r="256" spans="1:11" s="171" customFormat="1" ht="15" x14ac:dyDescent="0.3">
      <c r="A256" s="23"/>
      <c r="B256" s="23"/>
      <c r="C256" s="23"/>
      <c r="D256" s="23"/>
    </row>
    <row r="257" spans="1:4" s="171" customFormat="1" ht="15" x14ac:dyDescent="0.3">
      <c r="A257" s="23"/>
      <c r="B257" s="23"/>
      <c r="C257" s="23"/>
      <c r="D257" s="23"/>
    </row>
    <row r="258" spans="1:4" s="171" customFormat="1" ht="15" x14ac:dyDescent="0.3">
      <c r="A258" s="23"/>
      <c r="B258" s="23"/>
      <c r="C258" s="23"/>
      <c r="D258" s="23"/>
    </row>
    <row r="259" spans="1:4" s="171" customFormat="1" ht="15" x14ac:dyDescent="0.3">
      <c r="A259" s="23"/>
      <c r="C259" s="23"/>
    </row>
    <row r="260" spans="1:4" s="171" customFormat="1" ht="15" x14ac:dyDescent="0.3">
      <c r="A260" s="23"/>
    </row>
    <row r="261" spans="1:4" s="171" customFormat="1" ht="15" x14ac:dyDescent="0.3">
      <c r="A261" s="23"/>
    </row>
    <row r="262" spans="1:4" s="171" customFormat="1" ht="15" x14ac:dyDescent="0.3">
      <c r="A262" s="23"/>
    </row>
    <row r="263" spans="1:4" s="171" customFormat="1" ht="15" x14ac:dyDescent="0.3">
      <c r="A263" s="23"/>
    </row>
    <row r="264" spans="1:4" s="171" customFormat="1" ht="15" x14ac:dyDescent="0.3">
      <c r="A264" s="23"/>
    </row>
    <row r="265" spans="1:4" s="171" customFormat="1" ht="15" x14ac:dyDescent="0.3">
      <c r="A265" s="23"/>
    </row>
    <row r="266" spans="1:4" s="171" customFormat="1" ht="15" x14ac:dyDescent="0.3">
      <c r="A266" s="23"/>
    </row>
    <row r="267" spans="1:4" s="171" customFormat="1" ht="15" x14ac:dyDescent="0.3">
      <c r="A267" s="23"/>
    </row>
    <row r="268" spans="1:4" s="171" customFormat="1" ht="15" x14ac:dyDescent="0.3">
      <c r="A268" s="23"/>
    </row>
    <row r="269" spans="1:4" s="171" customFormat="1" ht="15" x14ac:dyDescent="0.3">
      <c r="A269" s="23"/>
    </row>
    <row r="270" spans="1:4" s="171" customFormat="1" ht="15" x14ac:dyDescent="0.3">
      <c r="A270" s="23"/>
    </row>
    <row r="271" spans="1:4" s="171" customFormat="1" ht="15" x14ac:dyDescent="0.3">
      <c r="A271" s="23"/>
    </row>
    <row r="272" spans="1:4" s="171" customFormat="1" ht="15" x14ac:dyDescent="0.3">
      <c r="A272" s="23"/>
    </row>
    <row r="273" spans="1:1" s="171" customFormat="1" ht="15" x14ac:dyDescent="0.3">
      <c r="A273" s="23"/>
    </row>
    <row r="274" spans="1:1" s="171" customFormat="1" ht="15" x14ac:dyDescent="0.3">
      <c r="A274" s="23"/>
    </row>
    <row r="275" spans="1:1" s="171" customFormat="1" ht="15" x14ac:dyDescent="0.3">
      <c r="A275" s="23"/>
    </row>
    <row r="276" spans="1:1" s="171" customFormat="1" ht="15" x14ac:dyDescent="0.3">
      <c r="A276" s="23"/>
    </row>
    <row r="277" spans="1:1" s="171" customFormat="1" ht="15" x14ac:dyDescent="0.3">
      <c r="A277" s="23"/>
    </row>
    <row r="278" spans="1:1" s="171" customFormat="1" ht="15" x14ac:dyDescent="0.3">
      <c r="A278" s="23"/>
    </row>
    <row r="279" spans="1:1" s="171" customFormat="1" ht="15" x14ac:dyDescent="0.3">
      <c r="A279" s="23"/>
    </row>
    <row r="280" spans="1:1" s="171" customFormat="1" x14ac:dyDescent="0.3"/>
    <row r="281" spans="1:1" s="171" customFormat="1" x14ac:dyDescent="0.3"/>
    <row r="282" spans="1:1" s="171" customFormat="1" x14ac:dyDescent="0.3"/>
    <row r="283" spans="1:1" s="171" customFormat="1" x14ac:dyDescent="0.3"/>
    <row r="284" spans="1:1" s="171" customFormat="1" x14ac:dyDescent="0.3"/>
    <row r="285" spans="1:1" s="171" customFormat="1" x14ac:dyDescent="0.3"/>
    <row r="286" spans="1:1" s="171" customFormat="1" x14ac:dyDescent="0.3"/>
    <row r="287" spans="1:1" s="171" customFormat="1" x14ac:dyDescent="0.3"/>
    <row r="288" spans="1:1" s="171" customFormat="1" x14ac:dyDescent="0.3"/>
    <row r="289" s="171" customFormat="1" x14ac:dyDescent="0.3"/>
    <row r="290" s="171" customFormat="1" x14ac:dyDescent="0.3"/>
    <row r="291" s="171" customFormat="1" x14ac:dyDescent="0.3"/>
    <row r="292" s="171" customFormat="1" x14ac:dyDescent="0.3"/>
    <row r="293" s="171" customFormat="1" x14ac:dyDescent="0.3"/>
    <row r="294" s="171" customFormat="1" x14ac:dyDescent="0.3"/>
    <row r="295" s="171" customFormat="1" x14ac:dyDescent="0.3"/>
    <row r="296" s="171" customFormat="1" x14ac:dyDescent="0.3"/>
    <row r="297" s="171" customFormat="1" x14ac:dyDescent="0.3"/>
    <row r="298" s="171" customFormat="1" x14ac:dyDescent="0.3"/>
    <row r="299" s="171" customFormat="1" x14ac:dyDescent="0.3"/>
    <row r="300" s="171" customFormat="1" x14ac:dyDescent="0.3"/>
    <row r="301" s="171" customFormat="1" x14ac:dyDescent="0.3"/>
    <row r="302" s="171" customFormat="1" x14ac:dyDescent="0.3"/>
    <row r="303" s="171" customFormat="1" x14ac:dyDescent="0.3"/>
    <row r="304" s="171" customFormat="1" x14ac:dyDescent="0.3"/>
    <row r="305" s="171" customFormat="1" x14ac:dyDescent="0.3"/>
    <row r="306" s="171" customFormat="1" x14ac:dyDescent="0.3"/>
    <row r="307" s="171" customFormat="1" x14ac:dyDescent="0.3"/>
    <row r="308" s="171" customFormat="1" x14ac:dyDescent="0.3"/>
    <row r="309" s="171" customFormat="1" x14ac:dyDescent="0.3"/>
    <row r="310" s="171" customFormat="1" x14ac:dyDescent="0.3"/>
    <row r="311" s="171" customFormat="1" x14ac:dyDescent="0.3"/>
    <row r="312" s="171" customFormat="1" x14ac:dyDescent="0.3"/>
    <row r="313" s="171" customFormat="1" x14ac:dyDescent="0.3"/>
    <row r="314" s="171" customFormat="1" x14ac:dyDescent="0.3"/>
    <row r="315" s="171" customFormat="1" x14ac:dyDescent="0.3"/>
    <row r="316" s="171" customFormat="1" x14ac:dyDescent="0.3"/>
    <row r="317" s="171" customFormat="1" x14ac:dyDescent="0.3"/>
    <row r="318" s="171" customFormat="1" x14ac:dyDescent="0.3"/>
    <row r="319" s="171" customFormat="1" x14ac:dyDescent="0.3"/>
    <row r="320" s="171" customFormat="1" x14ac:dyDescent="0.3"/>
    <row r="321" s="171" customFormat="1" x14ac:dyDescent="0.3"/>
    <row r="322" s="171" customFormat="1" x14ac:dyDescent="0.3"/>
    <row r="323" s="171" customFormat="1" x14ac:dyDescent="0.3"/>
    <row r="324" s="171" customFormat="1" x14ac:dyDescent="0.3"/>
    <row r="325" s="171" customFormat="1" x14ac:dyDescent="0.3"/>
    <row r="326" s="171" customFormat="1" x14ac:dyDescent="0.3"/>
    <row r="327" s="171" customFormat="1" x14ac:dyDescent="0.3"/>
    <row r="328" s="171" customFormat="1" x14ac:dyDescent="0.3"/>
    <row r="329" s="171" customFormat="1" x14ac:dyDescent="0.3"/>
    <row r="330" s="171" customFormat="1" x14ac:dyDescent="0.3"/>
    <row r="331" s="171" customFormat="1" x14ac:dyDescent="0.3"/>
    <row r="332" s="171" customFormat="1" x14ac:dyDescent="0.3"/>
    <row r="333" s="171" customFormat="1" x14ac:dyDescent="0.3"/>
    <row r="334" s="171" customFormat="1" x14ac:dyDescent="0.3"/>
    <row r="335" s="171" customFormat="1" x14ac:dyDescent="0.3"/>
    <row r="336" s="171" customFormat="1" x14ac:dyDescent="0.3"/>
    <row r="337" s="171" customFormat="1" x14ac:dyDescent="0.3"/>
    <row r="338" s="171" customFormat="1" x14ac:dyDescent="0.3"/>
    <row r="339" s="171" customFormat="1" x14ac:dyDescent="0.3"/>
    <row r="340" s="171" customFormat="1" x14ac:dyDescent="0.3"/>
    <row r="341" s="171" customFormat="1" x14ac:dyDescent="0.3"/>
    <row r="342" s="171" customFormat="1" x14ac:dyDescent="0.3"/>
    <row r="343" s="171" customFormat="1" x14ac:dyDescent="0.3"/>
    <row r="344" s="171" customFormat="1" x14ac:dyDescent="0.3"/>
    <row r="345" s="171" customFormat="1" x14ac:dyDescent="0.3"/>
    <row r="346" s="171" customFormat="1" x14ac:dyDescent="0.3"/>
    <row r="347" s="171" customFormat="1" x14ac:dyDescent="0.3"/>
    <row r="348" s="171" customFormat="1" x14ac:dyDescent="0.3"/>
    <row r="349" s="171" customFormat="1" x14ac:dyDescent="0.3"/>
    <row r="350" s="171" customFormat="1" x14ac:dyDescent="0.3"/>
    <row r="351" s="171" customFormat="1" x14ac:dyDescent="0.3"/>
    <row r="352" s="171" customFormat="1" x14ac:dyDescent="0.3"/>
    <row r="353" s="171" customFormat="1" x14ac:dyDescent="0.3"/>
    <row r="354" s="171" customFormat="1" x14ac:dyDescent="0.3"/>
    <row r="355" s="171" customFormat="1" x14ac:dyDescent="0.3"/>
    <row r="356" s="171" customFormat="1" x14ac:dyDescent="0.3"/>
    <row r="357" s="171" customFormat="1" x14ac:dyDescent="0.3"/>
    <row r="358" s="171" customFormat="1" x14ac:dyDescent="0.3"/>
    <row r="359" s="171" customFormat="1" x14ac:dyDescent="0.3"/>
    <row r="360" s="171" customFormat="1" x14ac:dyDescent="0.3"/>
    <row r="361" s="171" customFormat="1" x14ac:dyDescent="0.3"/>
    <row r="362" s="171" customFormat="1" x14ac:dyDescent="0.3"/>
    <row r="363" s="171" customFormat="1" x14ac:dyDescent="0.3"/>
    <row r="364" s="171" customFormat="1" x14ac:dyDescent="0.3"/>
    <row r="365" s="171" customFormat="1" x14ac:dyDescent="0.3"/>
    <row r="366" s="171" customFormat="1" x14ac:dyDescent="0.3"/>
    <row r="367" s="171" customFormat="1" x14ac:dyDescent="0.3"/>
    <row r="368" s="171" customFormat="1" x14ac:dyDescent="0.3"/>
    <row r="369" s="171" customFormat="1" x14ac:dyDescent="0.3"/>
    <row r="370" s="171" customFormat="1" x14ac:dyDescent="0.3"/>
    <row r="371" s="171" customFormat="1" x14ac:dyDescent="0.3"/>
    <row r="372" s="171" customFormat="1" x14ac:dyDescent="0.3"/>
    <row r="373" s="171" customFormat="1" x14ac:dyDescent="0.3"/>
    <row r="374" s="171" customFormat="1" x14ac:dyDescent="0.3"/>
    <row r="375" s="171" customFormat="1" x14ac:dyDescent="0.3"/>
    <row r="376" s="171" customFormat="1" x14ac:dyDescent="0.3"/>
    <row r="377" s="171" customFormat="1" x14ac:dyDescent="0.3"/>
    <row r="378" s="171" customFormat="1" x14ac:dyDescent="0.3"/>
    <row r="379" s="171" customFormat="1" x14ac:dyDescent="0.3"/>
    <row r="380" s="171" customFormat="1" x14ac:dyDescent="0.3"/>
    <row r="381" s="171" customFormat="1" x14ac:dyDescent="0.3"/>
    <row r="382" s="171" customFormat="1" x14ac:dyDescent="0.3"/>
    <row r="383" s="171" customFormat="1" x14ac:dyDescent="0.3"/>
    <row r="384" s="171" customFormat="1" x14ac:dyDescent="0.3"/>
    <row r="385" s="171" customFormat="1" x14ac:dyDescent="0.3"/>
    <row r="386" s="171" customFormat="1" x14ac:dyDescent="0.3"/>
    <row r="387" s="171" customFormat="1" x14ac:dyDescent="0.3"/>
    <row r="388" s="171" customFormat="1" x14ac:dyDescent="0.3"/>
    <row r="389" s="171" customFormat="1" x14ac:dyDescent="0.3"/>
    <row r="390" s="171" customFormat="1" x14ac:dyDescent="0.3"/>
    <row r="391" s="171" customFormat="1" x14ac:dyDescent="0.3"/>
    <row r="392" s="171" customFormat="1" x14ac:dyDescent="0.3"/>
    <row r="393" s="171" customFormat="1" x14ac:dyDescent="0.3"/>
    <row r="394" s="171" customFormat="1" x14ac:dyDescent="0.3"/>
    <row r="395" s="171" customFormat="1" x14ac:dyDescent="0.3"/>
    <row r="396" s="171" customFormat="1" x14ac:dyDescent="0.3"/>
    <row r="397" s="171" customFormat="1" x14ac:dyDescent="0.3"/>
    <row r="398" s="171" customFormat="1" x14ac:dyDescent="0.3"/>
    <row r="399" s="171" customFormat="1" x14ac:dyDescent="0.3"/>
    <row r="400" s="171" customFormat="1" x14ac:dyDescent="0.3"/>
    <row r="401" s="171" customFormat="1" x14ac:dyDescent="0.3"/>
    <row r="402" s="171" customFormat="1" x14ac:dyDescent="0.3"/>
    <row r="403" s="171" customFormat="1" x14ac:dyDescent="0.3"/>
    <row r="404" s="171" customFormat="1" x14ac:dyDescent="0.3"/>
    <row r="405" s="171" customFormat="1" x14ac:dyDescent="0.3"/>
    <row r="406" s="171" customFormat="1" x14ac:dyDescent="0.3"/>
    <row r="407" s="171" customFormat="1" x14ac:dyDescent="0.3"/>
    <row r="408" s="171" customFormat="1" x14ac:dyDescent="0.3"/>
    <row r="409" s="171" customFormat="1" x14ac:dyDescent="0.3"/>
    <row r="410" s="171" customFormat="1" x14ac:dyDescent="0.3"/>
    <row r="411" s="171" customFormat="1" x14ac:dyDescent="0.3"/>
    <row r="412" s="171" customFormat="1" x14ac:dyDescent="0.3"/>
    <row r="413" s="171" customFormat="1" x14ac:dyDescent="0.3"/>
    <row r="414" s="171" customFormat="1" x14ac:dyDescent="0.3"/>
    <row r="415" s="171" customFormat="1" x14ac:dyDescent="0.3"/>
    <row r="416" s="171" customFormat="1" x14ac:dyDescent="0.3"/>
    <row r="417" s="171" customFormat="1" x14ac:dyDescent="0.3"/>
    <row r="418" s="171" customFormat="1" x14ac:dyDescent="0.3"/>
    <row r="419" s="171" customFormat="1" x14ac:dyDescent="0.3"/>
    <row r="420" s="171" customFormat="1" x14ac:dyDescent="0.3"/>
    <row r="421" s="171" customFormat="1" x14ac:dyDescent="0.3"/>
    <row r="422" s="171" customFormat="1" x14ac:dyDescent="0.3"/>
    <row r="423" s="171" customFormat="1" x14ac:dyDescent="0.3"/>
    <row r="424" s="171" customFormat="1" x14ac:dyDescent="0.3"/>
    <row r="425" s="171" customFormat="1" x14ac:dyDescent="0.3"/>
    <row r="426" s="171" customFormat="1" x14ac:dyDescent="0.3"/>
    <row r="427" s="171" customFormat="1" x14ac:dyDescent="0.3"/>
    <row r="428" s="171" customFormat="1" x14ac:dyDescent="0.3"/>
    <row r="429" s="171" customFormat="1" x14ac:dyDescent="0.3"/>
    <row r="430" s="171" customFormat="1" x14ac:dyDescent="0.3"/>
    <row r="431" s="171" customFormat="1" x14ac:dyDescent="0.3"/>
    <row r="432" s="171" customFormat="1" x14ac:dyDescent="0.3"/>
    <row r="433" s="171" customFormat="1" x14ac:dyDescent="0.3"/>
    <row r="434" s="171" customFormat="1" x14ac:dyDescent="0.3"/>
    <row r="435" s="171" customFormat="1" x14ac:dyDescent="0.3"/>
    <row r="436" s="171" customFormat="1" x14ac:dyDescent="0.3"/>
    <row r="437" s="171" customFormat="1" x14ac:dyDescent="0.3"/>
    <row r="438" s="171" customFormat="1" x14ac:dyDescent="0.3"/>
    <row r="439" s="171" customFormat="1" x14ac:dyDescent="0.3"/>
    <row r="440" s="171" customFormat="1" x14ac:dyDescent="0.3"/>
    <row r="441" s="171" customFormat="1" x14ac:dyDescent="0.3"/>
    <row r="442" s="171" customFormat="1" x14ac:dyDescent="0.3"/>
    <row r="443" s="171" customFormat="1" x14ac:dyDescent="0.3"/>
    <row r="444" s="171" customFormat="1" x14ac:dyDescent="0.3"/>
    <row r="445" s="171" customFormat="1" x14ac:dyDescent="0.3"/>
    <row r="446" s="171" customFormat="1" x14ac:dyDescent="0.3"/>
    <row r="447" s="171" customFormat="1" x14ac:dyDescent="0.3"/>
    <row r="448" s="171" customFormat="1" x14ac:dyDescent="0.3"/>
    <row r="449" s="171" customFormat="1" x14ac:dyDescent="0.3"/>
    <row r="450" s="171" customFormat="1" x14ac:dyDescent="0.3"/>
    <row r="451" s="171" customFormat="1" x14ac:dyDescent="0.3"/>
    <row r="452" s="171" customFormat="1" x14ac:dyDescent="0.3"/>
    <row r="453" s="171" customFormat="1" x14ac:dyDescent="0.3"/>
    <row r="454" s="171" customFormat="1" x14ac:dyDescent="0.3"/>
    <row r="455" s="171" customFormat="1" x14ac:dyDescent="0.3"/>
    <row r="456" s="171" customFormat="1" x14ac:dyDescent="0.3"/>
    <row r="457" s="171" customFormat="1" x14ac:dyDescent="0.3"/>
    <row r="458" s="171" customFormat="1" x14ac:dyDescent="0.3"/>
    <row r="459" s="171" customFormat="1" x14ac:dyDescent="0.3"/>
    <row r="460" s="171" customFormat="1" x14ac:dyDescent="0.3"/>
    <row r="461" s="171" customFormat="1" x14ac:dyDescent="0.3"/>
    <row r="462" s="171" customFormat="1" x14ac:dyDescent="0.3"/>
    <row r="463" s="171" customFormat="1" x14ac:dyDescent="0.3"/>
    <row r="464" s="171" customFormat="1" x14ac:dyDescent="0.3"/>
    <row r="465" s="171" customFormat="1" x14ac:dyDescent="0.3"/>
    <row r="466" s="171" customFormat="1" x14ac:dyDescent="0.3"/>
    <row r="467" s="171" customFormat="1" x14ac:dyDescent="0.3"/>
    <row r="468" s="171" customFormat="1" x14ac:dyDescent="0.3"/>
    <row r="469" s="171" customFormat="1" x14ac:dyDescent="0.3"/>
    <row r="470" s="171" customFormat="1" x14ac:dyDescent="0.3"/>
    <row r="471" s="171" customFormat="1" x14ac:dyDescent="0.3"/>
    <row r="472" s="171" customFormat="1" x14ac:dyDescent="0.3"/>
    <row r="473" s="171" customFormat="1" x14ac:dyDescent="0.3"/>
    <row r="474" s="171" customFormat="1" x14ac:dyDescent="0.3"/>
    <row r="475" s="171" customFormat="1" x14ac:dyDescent="0.3"/>
    <row r="476" s="171" customFormat="1" x14ac:dyDescent="0.3"/>
    <row r="477" s="171" customFormat="1" x14ac:dyDescent="0.3"/>
    <row r="478" s="171" customFormat="1" x14ac:dyDescent="0.3"/>
    <row r="479" s="171" customFormat="1" x14ac:dyDescent="0.3"/>
    <row r="480" s="171" customFormat="1" x14ac:dyDescent="0.3"/>
    <row r="481" s="171" customFormat="1" x14ac:dyDescent="0.3"/>
    <row r="482" s="171" customFormat="1" x14ac:dyDescent="0.3"/>
    <row r="483" s="171" customFormat="1" x14ac:dyDescent="0.3"/>
    <row r="484" s="171" customFormat="1" x14ac:dyDescent="0.3"/>
    <row r="485" s="171" customFormat="1" x14ac:dyDescent="0.3"/>
    <row r="486" s="171" customFormat="1" x14ac:dyDescent="0.3"/>
    <row r="487" s="171" customFormat="1" x14ac:dyDescent="0.3"/>
    <row r="488" s="171" customFormat="1" x14ac:dyDescent="0.3"/>
    <row r="489" s="171" customFormat="1" x14ac:dyDescent="0.3"/>
    <row r="490" s="171" customFormat="1" x14ac:dyDescent="0.3"/>
    <row r="491" s="171" customFormat="1" x14ac:dyDescent="0.3"/>
    <row r="492" s="171" customFormat="1" x14ac:dyDescent="0.3"/>
    <row r="493" s="171" customFormat="1" x14ac:dyDescent="0.3"/>
    <row r="494" s="171" customFormat="1" x14ac:dyDescent="0.3"/>
    <row r="495" s="171" customFormat="1" x14ac:dyDescent="0.3"/>
    <row r="496" s="171" customFormat="1" x14ac:dyDescent="0.3"/>
    <row r="497" s="171" customFormat="1" x14ac:dyDescent="0.3"/>
    <row r="498" s="171" customFormat="1" x14ac:dyDescent="0.3"/>
    <row r="499" s="171" customFormat="1" x14ac:dyDescent="0.3"/>
    <row r="500" s="171" customFormat="1" x14ac:dyDescent="0.3"/>
    <row r="501" s="171" customFormat="1" x14ac:dyDescent="0.3"/>
    <row r="502" s="171" customFormat="1" x14ac:dyDescent="0.3"/>
    <row r="503" s="171" customFormat="1" x14ac:dyDescent="0.3"/>
    <row r="504" s="171" customFormat="1" x14ac:dyDescent="0.3"/>
    <row r="505" s="171" customFormat="1" x14ac:dyDescent="0.3"/>
    <row r="506" s="171" customFormat="1" x14ac:dyDescent="0.3"/>
    <row r="507" s="171" customFormat="1" x14ac:dyDescent="0.3"/>
    <row r="508" s="171" customFormat="1" x14ac:dyDescent="0.3"/>
    <row r="509" s="171" customFormat="1" x14ac:dyDescent="0.3"/>
    <row r="510" s="171" customFormat="1" x14ac:dyDescent="0.3"/>
    <row r="511" s="171" customFormat="1" x14ac:dyDescent="0.3"/>
    <row r="512" s="171" customFormat="1" x14ac:dyDescent="0.3"/>
    <row r="513" s="171" customFormat="1" x14ac:dyDescent="0.3"/>
    <row r="514" s="171" customFormat="1" x14ac:dyDescent="0.3"/>
    <row r="515" s="171" customFormat="1" x14ac:dyDescent="0.3"/>
    <row r="516" s="171" customFormat="1" x14ac:dyDescent="0.3"/>
    <row r="517" s="171" customFormat="1" x14ac:dyDescent="0.3"/>
    <row r="518" s="171" customFormat="1" x14ac:dyDescent="0.3"/>
    <row r="519" s="171" customFormat="1" x14ac:dyDescent="0.3"/>
    <row r="520" s="171" customFormat="1" x14ac:dyDescent="0.3"/>
    <row r="521" s="171" customFormat="1" x14ac:dyDescent="0.3"/>
    <row r="522" s="171" customFormat="1" x14ac:dyDescent="0.3"/>
    <row r="523" s="171" customFormat="1" x14ac:dyDescent="0.3"/>
    <row r="524" s="171" customFormat="1" x14ac:dyDescent="0.3"/>
    <row r="525" s="171" customFormat="1" x14ac:dyDescent="0.3"/>
    <row r="526" s="171" customFormat="1" x14ac:dyDescent="0.3"/>
    <row r="527" s="171" customFormat="1" x14ac:dyDescent="0.3"/>
    <row r="528" s="171" customFormat="1" x14ac:dyDescent="0.3"/>
    <row r="529" s="171" customFormat="1" x14ac:dyDescent="0.3"/>
    <row r="530" s="171" customFormat="1" x14ac:dyDescent="0.3"/>
    <row r="531" s="171" customFormat="1" x14ac:dyDescent="0.3"/>
    <row r="532" s="171" customFormat="1" x14ac:dyDescent="0.3"/>
    <row r="533" s="171" customFormat="1" x14ac:dyDescent="0.3"/>
    <row r="534" s="171" customFormat="1" x14ac:dyDescent="0.3"/>
    <row r="535" s="171" customFormat="1" x14ac:dyDescent="0.3"/>
    <row r="536" s="171" customFormat="1" x14ac:dyDescent="0.3"/>
    <row r="537" s="171" customFormat="1" x14ac:dyDescent="0.3"/>
    <row r="538" s="171" customFormat="1" x14ac:dyDescent="0.3"/>
    <row r="539" s="171" customFormat="1" x14ac:dyDescent="0.3"/>
    <row r="540" s="171" customFormat="1" x14ac:dyDescent="0.3"/>
    <row r="541" s="171" customFormat="1" x14ac:dyDescent="0.3"/>
    <row r="542" s="171" customFormat="1" x14ac:dyDescent="0.3"/>
    <row r="543" s="171" customFormat="1" x14ac:dyDescent="0.3"/>
    <row r="544" s="171" customFormat="1" x14ac:dyDescent="0.3"/>
    <row r="545" s="171" customFormat="1" x14ac:dyDescent="0.3"/>
    <row r="546" s="171" customFormat="1" x14ac:dyDescent="0.3"/>
    <row r="547" s="171" customFormat="1" x14ac:dyDescent="0.3"/>
    <row r="548" s="171" customFormat="1" x14ac:dyDescent="0.3"/>
    <row r="549" s="171" customFormat="1" x14ac:dyDescent="0.3"/>
    <row r="550" s="171" customFormat="1" x14ac:dyDescent="0.3"/>
    <row r="551" s="171" customFormat="1" x14ac:dyDescent="0.3"/>
    <row r="552" s="171" customFormat="1" x14ac:dyDescent="0.3"/>
    <row r="553" s="171" customFormat="1" x14ac:dyDescent="0.3"/>
    <row r="554" s="171" customFormat="1" x14ac:dyDescent="0.3"/>
    <row r="555" s="171" customFormat="1" x14ac:dyDescent="0.3"/>
    <row r="556" s="171" customFormat="1" x14ac:dyDescent="0.3"/>
    <row r="557" s="171" customFormat="1" x14ac:dyDescent="0.3"/>
    <row r="558" s="171" customFormat="1" x14ac:dyDescent="0.3"/>
    <row r="559" s="171" customFormat="1" x14ac:dyDescent="0.3"/>
    <row r="560" s="171" customFormat="1" x14ac:dyDescent="0.3"/>
    <row r="561" s="171" customFormat="1" x14ac:dyDescent="0.3"/>
    <row r="562" s="171" customFormat="1" x14ac:dyDescent="0.3"/>
    <row r="563" s="171" customFormat="1" x14ac:dyDescent="0.3"/>
    <row r="564" s="171" customFormat="1" x14ac:dyDescent="0.3"/>
    <row r="565" s="171" customFormat="1" x14ac:dyDescent="0.3"/>
    <row r="566" s="171" customFormat="1" x14ac:dyDescent="0.3"/>
    <row r="567" s="171" customFormat="1" x14ac:dyDescent="0.3"/>
    <row r="568" s="171" customFormat="1" x14ac:dyDescent="0.3"/>
    <row r="569" s="171" customFormat="1" x14ac:dyDescent="0.3"/>
    <row r="570" s="171" customFormat="1" x14ac:dyDescent="0.3"/>
    <row r="571" s="171" customFormat="1" x14ac:dyDescent="0.3"/>
    <row r="572" s="171" customFormat="1" x14ac:dyDescent="0.3"/>
    <row r="573" s="171" customFormat="1" x14ac:dyDescent="0.3"/>
    <row r="574" s="171" customFormat="1" x14ac:dyDescent="0.3"/>
    <row r="575" s="171" customFormat="1" x14ac:dyDescent="0.3"/>
    <row r="576" s="171" customFormat="1" x14ac:dyDescent="0.3"/>
    <row r="577" s="171" customFormat="1" x14ac:dyDescent="0.3"/>
    <row r="578" s="171" customFormat="1" x14ac:dyDescent="0.3"/>
    <row r="579" s="171" customFormat="1" x14ac:dyDescent="0.3"/>
    <row r="580" s="171" customFormat="1" x14ac:dyDescent="0.3"/>
    <row r="581" s="171" customFormat="1" x14ac:dyDescent="0.3"/>
    <row r="582" s="171" customFormat="1" x14ac:dyDescent="0.3"/>
    <row r="583" s="171" customFormat="1" x14ac:dyDescent="0.3"/>
    <row r="584" s="171" customFormat="1" x14ac:dyDescent="0.3"/>
    <row r="585" s="171" customFormat="1" x14ac:dyDescent="0.3"/>
    <row r="586" s="171" customFormat="1" x14ac:dyDescent="0.3"/>
    <row r="587" s="171" customFormat="1" x14ac:dyDescent="0.3"/>
    <row r="588" s="171" customFormat="1" x14ac:dyDescent="0.3"/>
    <row r="589" s="171" customFormat="1" x14ac:dyDescent="0.3"/>
    <row r="590" s="171" customFormat="1" x14ac:dyDescent="0.3"/>
    <row r="591" s="171" customFormat="1" x14ac:dyDescent="0.3"/>
    <row r="592" s="171" customFormat="1" x14ac:dyDescent="0.3"/>
    <row r="593" s="171" customFormat="1" x14ac:dyDescent="0.3"/>
    <row r="594" s="171" customFormat="1" x14ac:dyDescent="0.3"/>
    <row r="595" s="171" customFormat="1" x14ac:dyDescent="0.3"/>
    <row r="596" s="171" customFormat="1" x14ac:dyDescent="0.3"/>
    <row r="597" s="171" customFormat="1" x14ac:dyDescent="0.3"/>
    <row r="598" s="171" customFormat="1" x14ac:dyDescent="0.3"/>
    <row r="599" s="171" customFormat="1" x14ac:dyDescent="0.3"/>
    <row r="600" s="171" customFormat="1" x14ac:dyDescent="0.3"/>
    <row r="601" s="171" customFormat="1" x14ac:dyDescent="0.3"/>
    <row r="602" s="171" customFormat="1" x14ac:dyDescent="0.3"/>
    <row r="603" s="171" customFormat="1" x14ac:dyDescent="0.3"/>
    <row r="604" s="171" customFormat="1" x14ac:dyDescent="0.3"/>
    <row r="605" s="171" customFormat="1" x14ac:dyDescent="0.3"/>
    <row r="606" s="171" customFormat="1" x14ac:dyDescent="0.3"/>
    <row r="607" s="171" customFormat="1" x14ac:dyDescent="0.3"/>
    <row r="608" s="171" customFormat="1" x14ac:dyDescent="0.3"/>
    <row r="609" s="171" customFormat="1" x14ac:dyDescent="0.3"/>
    <row r="610" s="171" customFormat="1" x14ac:dyDescent="0.3"/>
    <row r="611" s="171" customFormat="1" x14ac:dyDescent="0.3"/>
    <row r="612" s="171" customFormat="1" x14ac:dyDescent="0.3"/>
    <row r="613" s="171" customFormat="1" x14ac:dyDescent="0.3"/>
    <row r="614" s="171" customFormat="1" x14ac:dyDescent="0.3"/>
    <row r="615" s="171" customFormat="1" x14ac:dyDescent="0.3"/>
    <row r="616" s="171" customFormat="1" x14ac:dyDescent="0.3"/>
    <row r="617" s="171" customFormat="1" x14ac:dyDescent="0.3"/>
    <row r="618" s="171" customFormat="1" x14ac:dyDescent="0.3"/>
    <row r="619" s="171" customFormat="1" x14ac:dyDescent="0.3"/>
    <row r="620" s="171" customFormat="1" x14ac:dyDescent="0.3"/>
    <row r="621" s="171" customFormat="1" x14ac:dyDescent="0.3"/>
    <row r="622" s="171" customFormat="1" x14ac:dyDescent="0.3"/>
    <row r="623" s="171" customFormat="1" x14ac:dyDescent="0.3"/>
    <row r="624" s="171" customFormat="1" x14ac:dyDescent="0.3"/>
    <row r="625" s="171" customFormat="1" x14ac:dyDescent="0.3"/>
    <row r="626" s="171" customFormat="1" x14ac:dyDescent="0.3"/>
    <row r="627" s="171" customFormat="1" x14ac:dyDescent="0.3"/>
    <row r="628" s="171" customFormat="1" x14ac:dyDescent="0.3"/>
    <row r="629" s="171" customFormat="1" x14ac:dyDescent="0.3"/>
    <row r="630" s="171" customFormat="1" x14ac:dyDescent="0.3"/>
    <row r="631" s="171" customFormat="1" x14ac:dyDescent="0.3"/>
    <row r="632" s="171" customFormat="1" x14ac:dyDescent="0.3"/>
    <row r="633" s="171" customFormat="1" x14ac:dyDescent="0.3"/>
    <row r="634" s="171" customFormat="1" x14ac:dyDescent="0.3"/>
    <row r="635" s="171" customFormat="1" x14ac:dyDescent="0.3"/>
    <row r="636" s="171" customFormat="1" x14ac:dyDescent="0.3"/>
    <row r="637" s="171" customFormat="1" x14ac:dyDescent="0.3"/>
    <row r="638" s="171" customFormat="1" x14ac:dyDescent="0.3"/>
    <row r="639" s="171" customFormat="1" x14ac:dyDescent="0.3"/>
    <row r="640" s="171" customFormat="1" x14ac:dyDescent="0.3"/>
    <row r="641" s="171" customFormat="1" x14ac:dyDescent="0.3"/>
    <row r="642" s="171" customFormat="1" x14ac:dyDescent="0.3"/>
    <row r="643" s="171" customFormat="1" x14ac:dyDescent="0.3"/>
    <row r="644" s="171" customFormat="1" x14ac:dyDescent="0.3"/>
    <row r="645" s="171" customFormat="1" x14ac:dyDescent="0.3"/>
    <row r="646" s="171" customFormat="1" x14ac:dyDescent="0.3"/>
    <row r="647" s="171" customFormat="1" x14ac:dyDescent="0.3"/>
    <row r="648" s="171" customFormat="1" x14ac:dyDescent="0.3"/>
    <row r="649" s="171" customFormat="1" x14ac:dyDescent="0.3"/>
    <row r="650" s="171" customFormat="1" x14ac:dyDescent="0.3"/>
    <row r="651" s="171" customFormat="1" x14ac:dyDescent="0.3"/>
    <row r="652" s="171" customFormat="1" x14ac:dyDescent="0.3"/>
    <row r="653" s="171" customFormat="1" x14ac:dyDescent="0.3"/>
    <row r="654" s="171" customFormat="1" x14ac:dyDescent="0.3"/>
    <row r="655" s="171" customFormat="1" x14ac:dyDescent="0.3"/>
    <row r="656" s="171" customFormat="1" x14ac:dyDescent="0.3"/>
    <row r="657" s="171" customFormat="1" x14ac:dyDescent="0.3"/>
    <row r="658" s="171" customFormat="1" x14ac:dyDescent="0.3"/>
    <row r="659" s="171" customFormat="1" x14ac:dyDescent="0.3"/>
    <row r="660" s="171" customFormat="1" x14ac:dyDescent="0.3"/>
    <row r="661" s="171" customFormat="1" x14ac:dyDescent="0.3"/>
    <row r="662" s="171" customFormat="1" x14ac:dyDescent="0.3"/>
    <row r="663" s="171" customFormat="1" x14ac:dyDescent="0.3"/>
    <row r="664" s="171" customFormat="1" x14ac:dyDescent="0.3"/>
    <row r="665" s="171" customFormat="1" x14ac:dyDescent="0.3"/>
    <row r="666" s="171" customFormat="1" x14ac:dyDescent="0.3"/>
    <row r="667" s="171" customFormat="1" x14ac:dyDescent="0.3"/>
    <row r="668" s="171" customFormat="1" x14ac:dyDescent="0.3"/>
    <row r="669" s="171" customFormat="1" x14ac:dyDescent="0.3"/>
    <row r="670" s="171" customFormat="1" x14ac:dyDescent="0.3"/>
    <row r="671" s="171" customFormat="1" x14ac:dyDescent="0.3"/>
    <row r="672" s="171" customFormat="1" x14ac:dyDescent="0.3"/>
    <row r="673" s="171" customFormat="1" x14ac:dyDescent="0.3"/>
    <row r="674" s="171" customFormat="1" x14ac:dyDescent="0.3"/>
    <row r="675" s="171" customFormat="1" x14ac:dyDescent="0.3"/>
    <row r="676" s="171" customFormat="1" x14ac:dyDescent="0.3"/>
    <row r="677" s="171" customFormat="1" x14ac:dyDescent="0.3"/>
    <row r="678" s="171" customFormat="1" x14ac:dyDescent="0.3"/>
    <row r="679" s="171" customFormat="1" x14ac:dyDescent="0.3"/>
    <row r="680" s="171" customFormat="1" x14ac:dyDescent="0.3"/>
    <row r="681" s="171" customFormat="1" x14ac:dyDescent="0.3"/>
    <row r="682" s="171" customFormat="1" x14ac:dyDescent="0.3"/>
    <row r="683" s="171" customFormat="1" x14ac:dyDescent="0.3"/>
    <row r="684" s="171" customFormat="1" x14ac:dyDescent="0.3"/>
    <row r="685" s="171" customFormat="1" x14ac:dyDescent="0.3"/>
    <row r="686" s="171" customFormat="1" x14ac:dyDescent="0.3"/>
    <row r="687" s="171" customFormat="1" x14ac:dyDescent="0.3"/>
    <row r="688" s="171" customFormat="1" x14ac:dyDescent="0.3"/>
    <row r="689" s="171" customFormat="1" x14ac:dyDescent="0.3"/>
    <row r="690" s="171" customFormat="1" x14ac:dyDescent="0.3"/>
    <row r="691" s="171" customFormat="1" x14ac:dyDescent="0.3"/>
    <row r="692" s="171" customFormat="1" x14ac:dyDescent="0.3"/>
    <row r="693" s="171" customFormat="1" x14ac:dyDescent="0.3"/>
    <row r="694" s="171" customFormat="1" x14ac:dyDescent="0.3"/>
    <row r="695" s="171" customFormat="1" x14ac:dyDescent="0.3"/>
    <row r="696" s="171" customFormat="1" x14ac:dyDescent="0.3"/>
    <row r="697" s="171" customFormat="1" x14ac:dyDescent="0.3"/>
    <row r="698" s="171" customFormat="1" x14ac:dyDescent="0.3"/>
    <row r="699" s="171" customFormat="1" x14ac:dyDescent="0.3"/>
    <row r="700" s="171" customFormat="1" x14ac:dyDescent="0.3"/>
    <row r="701" s="171" customFormat="1" x14ac:dyDescent="0.3"/>
    <row r="702" s="171" customFormat="1" x14ac:dyDescent="0.3"/>
    <row r="703" s="171" customFormat="1" x14ac:dyDescent="0.3"/>
    <row r="704" s="171" customFormat="1" x14ac:dyDescent="0.3"/>
    <row r="705" spans="1:10" s="171" customFormat="1" x14ac:dyDescent="0.3"/>
    <row r="706" spans="1:10" s="171" customFormat="1" x14ac:dyDescent="0.3"/>
    <row r="707" spans="1:10" s="171" customFormat="1" x14ac:dyDescent="0.3"/>
    <row r="708" spans="1:10" s="171" customFormat="1" x14ac:dyDescent="0.3"/>
    <row r="709" spans="1:10" s="171" customFormat="1" x14ac:dyDescent="0.3"/>
    <row r="710" spans="1:10" s="171" customFormat="1" x14ac:dyDescent="0.3"/>
    <row r="711" spans="1:10" s="171" customFormat="1" x14ac:dyDescent="0.3"/>
    <row r="712" spans="1:10" s="171" customFormat="1" x14ac:dyDescent="0.3"/>
    <row r="713" spans="1:10" s="171" customFormat="1" x14ac:dyDescent="0.3"/>
    <row r="714" spans="1:10" s="171" customFormat="1" x14ac:dyDescent="0.3"/>
    <row r="715" spans="1:10" s="171" customFormat="1" x14ac:dyDescent="0.3"/>
    <row r="716" spans="1:10" s="171" customFormat="1" x14ac:dyDescent="0.3"/>
    <row r="717" spans="1:10" s="171" customFormat="1" x14ac:dyDescent="0.3"/>
    <row r="718" spans="1:10" s="171" customFormat="1" x14ac:dyDescent="0.3">
      <c r="A718" s="152"/>
      <c r="B718" s="152"/>
      <c r="C718" s="152"/>
      <c r="D718" s="152"/>
      <c r="E718" s="152"/>
      <c r="F718" s="152"/>
      <c r="G718" s="152"/>
      <c r="H718" s="152"/>
      <c r="I718" s="152"/>
      <c r="J718" s="152"/>
    </row>
  </sheetData>
  <sheetProtection password="DBAD" sheet="1" objects="1" scenarios="1" formatCells="0" formatColumns="0" formatRows="0" insertColumns="0" insertRows="0" selectLockedCells="1" selectUnlockedCell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7"/>
  <sheetViews>
    <sheetView topLeftCell="A41" zoomScale="55" zoomScaleNormal="55" zoomScalePageLayoutView="70" workbookViewId="0">
      <selection activeCell="H111" sqref="H111"/>
    </sheetView>
  </sheetViews>
  <sheetFormatPr defaultColWidth="8.77734375" defaultRowHeight="14.4" x14ac:dyDescent="0.3"/>
  <cols>
    <col min="1" max="1" width="17.77734375" style="152" customWidth="1"/>
    <col min="2" max="2" width="12" style="152" customWidth="1"/>
    <col min="3" max="3" width="17.77734375" style="152" customWidth="1"/>
    <col min="4" max="4" width="66.44140625" style="152" bestFit="1" customWidth="1"/>
    <col min="5" max="5" width="2.77734375" style="152" customWidth="1"/>
    <col min="6" max="11" width="21.109375" style="152" customWidth="1"/>
    <col min="12" max="16384" width="8.77734375" style="152"/>
  </cols>
  <sheetData>
    <row r="1" spans="1:12" s="148" customFormat="1" ht="46.8" x14ac:dyDescent="0.3">
      <c r="A1" s="146" t="s">
        <v>82</v>
      </c>
      <c r="B1" s="2"/>
      <c r="C1" s="2"/>
      <c r="D1" s="2"/>
      <c r="E1" s="15"/>
      <c r="F1" s="147" t="s">
        <v>151</v>
      </c>
      <c r="G1" s="147" t="s">
        <v>152</v>
      </c>
      <c r="H1" s="147" t="s">
        <v>153</v>
      </c>
      <c r="I1" s="147" t="s">
        <v>154</v>
      </c>
      <c r="J1" s="147" t="s">
        <v>155</v>
      </c>
      <c r="K1" s="147" t="s">
        <v>156</v>
      </c>
    </row>
    <row r="2" spans="1:12" ht="15.6" x14ac:dyDescent="0.3">
      <c r="A2" s="103" t="str">
        <f>PBS!A2</f>
        <v>13.6.15.1 Beam transport 
and conditioning system</v>
      </c>
      <c r="B2" s="102"/>
      <c r="C2" s="102"/>
      <c r="D2" s="103"/>
      <c r="E2" s="15"/>
      <c r="F2" s="149"/>
      <c r="G2" s="149">
        <f>SUM(G3,G11,G22,G32,G41,G48,G54,G59,G64)</f>
        <v>0</v>
      </c>
      <c r="H2" s="149">
        <f t="shared" ref="H2:J2" si="0">SUM(H3,H11,H22,H32,H41,H48,H54,H59,H64)</f>
        <v>7649.9951949999995</v>
      </c>
      <c r="I2" s="149">
        <f t="shared" si="0"/>
        <v>81</v>
      </c>
      <c r="J2" s="149">
        <f t="shared" si="0"/>
        <v>0</v>
      </c>
      <c r="K2" s="150">
        <f>PBS!G2</f>
        <v>7730.9951949999995</v>
      </c>
      <c r="L2" s="151"/>
    </row>
    <row r="3" spans="1:12" ht="15.6" x14ac:dyDescent="0.3">
      <c r="A3" s="15"/>
      <c r="B3" s="107" t="str">
        <f>PBS!B3</f>
        <v>13.6.15.1.1 Beam extraction system</v>
      </c>
      <c r="C3" s="107"/>
      <c r="D3" s="107"/>
      <c r="E3" s="15"/>
      <c r="F3" s="153"/>
      <c r="G3" s="153">
        <f>K3</f>
        <v>0</v>
      </c>
      <c r="H3" s="153"/>
      <c r="I3" s="153"/>
      <c r="J3" s="153"/>
      <c r="K3" s="150">
        <f>PBS!G3</f>
        <v>0</v>
      </c>
    </row>
    <row r="4" spans="1:12" ht="15.6" hidden="1" x14ac:dyDescent="0.3">
      <c r="A4" s="15"/>
      <c r="B4" s="15"/>
      <c r="C4" s="2" t="str">
        <f>PBS!C4</f>
        <v>13.6.15.1.1.1 Monolith insert</v>
      </c>
      <c r="D4" s="2"/>
      <c r="E4" s="15"/>
      <c r="F4" s="154"/>
      <c r="G4" s="154"/>
      <c r="H4" s="154"/>
      <c r="I4" s="154"/>
      <c r="J4" s="154"/>
      <c r="K4" s="150">
        <f>PBS!G4</f>
        <v>0</v>
      </c>
    </row>
    <row r="5" spans="1:12" ht="15.6" hidden="1" x14ac:dyDescent="0.3">
      <c r="A5" s="15"/>
      <c r="B5" s="15"/>
      <c r="C5" s="2" t="str">
        <f>PBS!C5</f>
        <v>13.6.15.1.1.2 Monolith window</v>
      </c>
      <c r="D5" s="2"/>
      <c r="E5" s="15"/>
      <c r="F5" s="154"/>
      <c r="G5" s="154"/>
      <c r="H5" s="154"/>
      <c r="I5" s="154"/>
      <c r="J5" s="154"/>
      <c r="K5" s="150">
        <f>PBS!G5</f>
        <v>0</v>
      </c>
    </row>
    <row r="6" spans="1:12" ht="15.6" hidden="1" x14ac:dyDescent="0.3">
      <c r="A6" s="15"/>
      <c r="B6" s="15"/>
      <c r="C6" s="2" t="str">
        <f>PBS!C6</f>
        <v>13.6.15.1.1.3 Neutron Guide</v>
      </c>
      <c r="D6" s="2"/>
      <c r="E6" s="15"/>
      <c r="F6" s="154"/>
      <c r="G6" s="154"/>
      <c r="H6" s="154"/>
      <c r="I6" s="154"/>
      <c r="J6" s="154"/>
      <c r="K6" s="150">
        <f>PBS!G6</f>
        <v>0</v>
      </c>
    </row>
    <row r="7" spans="1:12" ht="15.6" hidden="1" x14ac:dyDescent="0.3">
      <c r="A7" s="15"/>
      <c r="B7" s="15"/>
      <c r="C7" s="15"/>
      <c r="D7" s="26" t="str">
        <f>PBS!D7</f>
        <v>13.6.15.1.1.1.1 Optical elements</v>
      </c>
      <c r="E7" s="15"/>
      <c r="F7" s="154"/>
      <c r="G7" s="154"/>
      <c r="H7" s="154"/>
      <c r="I7" s="154"/>
      <c r="J7" s="154"/>
      <c r="K7" s="150">
        <f>PBS!G7</f>
        <v>0</v>
      </c>
    </row>
    <row r="8" spans="1:12" ht="15.6" hidden="1" x14ac:dyDescent="0.3">
      <c r="A8" s="15"/>
      <c r="B8" s="15"/>
      <c r="C8" s="15"/>
      <c r="D8" s="26" t="str">
        <f>PBS!D8</f>
        <v>13.6.15.1.1.1.2 Alignment Mechanism for Optical Elements</v>
      </c>
      <c r="E8" s="15"/>
      <c r="F8" s="154"/>
      <c r="G8" s="154"/>
      <c r="H8" s="154"/>
      <c r="I8" s="154"/>
      <c r="J8" s="154"/>
      <c r="K8" s="150">
        <f>PBS!G8</f>
        <v>0</v>
      </c>
    </row>
    <row r="9" spans="1:12" ht="15.6" hidden="1" x14ac:dyDescent="0.3">
      <c r="A9" s="15"/>
      <c r="B9" s="15"/>
      <c r="C9" s="15"/>
      <c r="D9" s="26" t="str">
        <f>PBS!D9</f>
        <v>13.6.15.1.1.1.3 Vacuum tubes</v>
      </c>
      <c r="E9" s="15"/>
      <c r="F9" s="154"/>
      <c r="G9" s="154"/>
      <c r="H9" s="154"/>
      <c r="I9" s="154"/>
      <c r="J9" s="154"/>
      <c r="K9" s="150">
        <f>PBS!G9</f>
        <v>0</v>
      </c>
    </row>
    <row r="10" spans="1:12" ht="15.6" hidden="1" x14ac:dyDescent="0.3">
      <c r="A10" s="15"/>
      <c r="B10" s="15"/>
      <c r="C10" s="15"/>
      <c r="D10" s="26" t="str">
        <f>PBS!D10</f>
        <v>13.6.15.1.1.1.4 Cooling tubes</v>
      </c>
      <c r="E10" s="15"/>
      <c r="F10" s="154"/>
      <c r="G10" s="154"/>
      <c r="H10" s="154"/>
      <c r="I10" s="154"/>
      <c r="J10" s="154"/>
      <c r="K10" s="150">
        <f>PBS!G10</f>
        <v>0</v>
      </c>
    </row>
    <row r="11" spans="1:12" ht="15.6" x14ac:dyDescent="0.3">
      <c r="A11" s="15"/>
      <c r="B11" s="107" t="str">
        <f>PBS!B11</f>
        <v>13.6.15.1.2 Beam delivery system</v>
      </c>
      <c r="C11" s="107"/>
      <c r="D11" s="107"/>
      <c r="E11" s="15"/>
      <c r="F11" s="153"/>
      <c r="G11" s="153"/>
      <c r="H11" s="153">
        <f>K11</f>
        <v>3167.2</v>
      </c>
      <c r="I11" s="153"/>
      <c r="J11" s="153"/>
      <c r="K11" s="150">
        <f>PBS!G11</f>
        <v>3167.2</v>
      </c>
    </row>
    <row r="12" spans="1:12" ht="15.6" hidden="1" x14ac:dyDescent="0.3">
      <c r="A12" s="15"/>
      <c r="B12" s="15"/>
      <c r="C12" s="2" t="str">
        <f>PBS!C12</f>
        <v>13.6.15.1.2.1 Cold neutrons Extraction Bender</v>
      </c>
      <c r="D12" s="2"/>
      <c r="E12" s="15"/>
      <c r="F12" s="154"/>
      <c r="G12" s="154"/>
      <c r="H12" s="154"/>
      <c r="I12" s="154"/>
      <c r="J12" s="154"/>
      <c r="K12" s="150">
        <f>PBS!G12</f>
        <v>0</v>
      </c>
    </row>
    <row r="13" spans="1:12" ht="15.6" hidden="1" x14ac:dyDescent="0.3">
      <c r="A13" s="15"/>
      <c r="B13" s="15"/>
      <c r="C13" s="15"/>
      <c r="D13" s="26" t="str">
        <f>PBS!D13</f>
        <v>13.6.15.1.2.1.1 Optical elements</v>
      </c>
      <c r="E13" s="15"/>
      <c r="F13" s="154"/>
      <c r="G13" s="154"/>
      <c r="H13" s="154"/>
      <c r="I13" s="154"/>
      <c r="J13" s="154"/>
      <c r="K13" s="150">
        <f>PBS!G13</f>
        <v>145</v>
      </c>
    </row>
    <row r="14" spans="1:12" ht="15.6" hidden="1" x14ac:dyDescent="0.3">
      <c r="A14" s="15"/>
      <c r="B14" s="15"/>
      <c r="C14" s="15"/>
      <c r="D14" s="26" t="str">
        <f>PBS!D14</f>
        <v>13.6.15.1.2.1.2 Mechanical support</v>
      </c>
      <c r="E14" s="15"/>
      <c r="F14" s="154"/>
      <c r="G14" s="154"/>
      <c r="H14" s="154"/>
      <c r="I14" s="154"/>
      <c r="J14" s="154"/>
      <c r="K14" s="150">
        <f>PBS!G14</f>
        <v>0</v>
      </c>
    </row>
    <row r="15" spans="1:12" ht="15.6" hidden="1" x14ac:dyDescent="0.3">
      <c r="A15" s="15"/>
      <c r="B15" s="15"/>
      <c r="C15" s="15"/>
      <c r="D15" s="26" t="str">
        <f>PBS!D15</f>
        <v>13.6.15.1.2.1.3 Moving mechanism</v>
      </c>
      <c r="E15" s="15"/>
      <c r="F15" s="154"/>
      <c r="G15" s="154"/>
      <c r="H15" s="154"/>
      <c r="I15" s="154"/>
      <c r="J15" s="154"/>
      <c r="K15" s="150">
        <f>PBS!G15</f>
        <v>0</v>
      </c>
    </row>
    <row r="16" spans="1:12" ht="15.6" hidden="1" x14ac:dyDescent="0.3">
      <c r="A16" s="15"/>
      <c r="B16" s="15"/>
      <c r="C16" s="15"/>
      <c r="D16" s="26" t="str">
        <f>PBS!D16</f>
        <v>13.6.15.1.2.1.4 Alignment Mechanism</v>
      </c>
      <c r="E16" s="15"/>
      <c r="F16" s="154"/>
      <c r="G16" s="154"/>
      <c r="H16" s="154"/>
      <c r="I16" s="154"/>
      <c r="J16" s="154"/>
      <c r="K16" s="150">
        <f>PBS!G16</f>
        <v>0</v>
      </c>
    </row>
    <row r="17" spans="1:11" ht="15.6" hidden="1" x14ac:dyDescent="0.3">
      <c r="A17" s="15"/>
      <c r="B17" s="15"/>
      <c r="C17" s="2" t="str">
        <f>PBS!C17</f>
        <v>13.6.15.1.2.2 Neutron guide system</v>
      </c>
      <c r="D17" s="2"/>
      <c r="E17" s="15"/>
      <c r="F17" s="154"/>
      <c r="G17" s="154"/>
      <c r="H17" s="154"/>
      <c r="I17" s="154"/>
      <c r="J17" s="154"/>
      <c r="K17" s="150">
        <f>PBS!G17</f>
        <v>0</v>
      </c>
    </row>
    <row r="18" spans="1:11" ht="15.6" hidden="1" x14ac:dyDescent="0.3">
      <c r="A18" s="15"/>
      <c r="B18" s="15"/>
      <c r="C18" s="15"/>
      <c r="D18" s="26" t="str">
        <f>PBS!D18</f>
        <v>13.6.15.1.2.2.1 Optical elements</v>
      </c>
      <c r="E18" s="15"/>
      <c r="F18" s="154"/>
      <c r="G18" s="154"/>
      <c r="H18" s="154"/>
      <c r="I18" s="154"/>
      <c r="J18" s="154"/>
      <c r="K18" s="150">
        <f>PBS!G18</f>
        <v>2323</v>
      </c>
    </row>
    <row r="19" spans="1:11" ht="15.6" hidden="1" x14ac:dyDescent="0.3">
      <c r="A19" s="15"/>
      <c r="B19" s="15"/>
      <c r="C19" s="15"/>
      <c r="D19" s="26" t="str">
        <f>PBS!D19</f>
        <v>13.6.15.1.2.2.2 Guide vacuum tubes</v>
      </c>
      <c r="E19" s="15"/>
      <c r="F19" s="154"/>
      <c r="G19" s="154"/>
      <c r="H19" s="154"/>
      <c r="I19" s="154"/>
      <c r="J19" s="154"/>
      <c r="K19" s="150">
        <f>PBS!G19</f>
        <v>0</v>
      </c>
    </row>
    <row r="20" spans="1:11" ht="15.6" hidden="1" x14ac:dyDescent="0.3">
      <c r="A20" s="15"/>
      <c r="B20" s="15"/>
      <c r="C20" s="15"/>
      <c r="D20" s="26" t="str">
        <f>PBS!D20</f>
        <v>13.6.15.1.2.2.3 Guide support structure</v>
      </c>
      <c r="E20" s="15"/>
      <c r="F20" s="154"/>
      <c r="G20" s="154"/>
      <c r="H20" s="154"/>
      <c r="I20" s="154"/>
      <c r="J20" s="154"/>
      <c r="K20" s="150">
        <f>PBS!G20</f>
        <v>699.2</v>
      </c>
    </row>
    <row r="21" spans="1:11" ht="15.6" hidden="1" x14ac:dyDescent="0.3">
      <c r="A21" s="15"/>
      <c r="B21" s="15"/>
      <c r="C21" s="15"/>
      <c r="D21" s="26" t="str">
        <f>PBS!D21</f>
        <v>13.6.15.1.2.2.4 Alignment system</v>
      </c>
      <c r="E21" s="15"/>
      <c r="F21" s="154"/>
      <c r="G21" s="154"/>
      <c r="H21" s="154"/>
      <c r="I21" s="154"/>
      <c r="J21" s="154"/>
      <c r="K21" s="150">
        <f>PBS!G21</f>
        <v>0</v>
      </c>
    </row>
    <row r="22" spans="1:11" ht="15.6" x14ac:dyDescent="0.3">
      <c r="A22" s="15"/>
      <c r="B22" s="107" t="str">
        <f>PBS!B22</f>
        <v>13.6.15.1.3 Chopper system</v>
      </c>
      <c r="C22" s="107"/>
      <c r="D22" s="107"/>
      <c r="E22" s="15"/>
      <c r="F22" s="153"/>
      <c r="G22" s="153"/>
      <c r="H22" s="153">
        <f>K22</f>
        <v>1930.8</v>
      </c>
      <c r="I22" s="153"/>
      <c r="J22" s="153"/>
      <c r="K22" s="150">
        <f>PBS!G22</f>
        <v>1930.8</v>
      </c>
    </row>
    <row r="23" spans="1:11" ht="15.6" hidden="1" x14ac:dyDescent="0.3">
      <c r="A23" s="15"/>
      <c r="B23" s="15"/>
      <c r="C23" s="2" t="str">
        <f>PBS!C23</f>
        <v>13.6.15.1.3.1 Band chopper 1 Assembly</v>
      </c>
      <c r="D23" s="2"/>
      <c r="E23" s="15"/>
      <c r="F23" s="154"/>
      <c r="G23" s="154"/>
      <c r="H23" s="154"/>
      <c r="I23" s="154"/>
      <c r="J23" s="154"/>
      <c r="K23" s="150">
        <f>PBS!G23</f>
        <v>131</v>
      </c>
    </row>
    <row r="24" spans="1:11" ht="15.6" hidden="1" x14ac:dyDescent="0.3">
      <c r="A24" s="15"/>
      <c r="B24" s="15"/>
      <c r="C24" s="2" t="str">
        <f>PBS!C24</f>
        <v>13.6.15.1.3.2 Band chopper 2 Assembly</v>
      </c>
      <c r="D24" s="2"/>
      <c r="E24" s="15"/>
      <c r="F24" s="154"/>
      <c r="G24" s="154"/>
      <c r="H24" s="154"/>
      <c r="I24" s="154"/>
      <c r="J24" s="154"/>
      <c r="K24" s="150">
        <f>PBS!G24</f>
        <v>131</v>
      </c>
    </row>
    <row r="25" spans="1:11" ht="15.6" hidden="1" x14ac:dyDescent="0.3">
      <c r="A25" s="15"/>
      <c r="B25" s="15"/>
      <c r="C25" s="2" t="str">
        <f>PBS!C25</f>
        <v>13.6.15.1.3.3 T0-chopper 1 Assembly</v>
      </c>
      <c r="D25" s="2"/>
      <c r="E25" s="15"/>
      <c r="F25" s="154"/>
      <c r="G25" s="154"/>
      <c r="H25" s="154"/>
      <c r="I25" s="154"/>
      <c r="J25" s="154"/>
      <c r="K25" s="150">
        <f>PBS!G25</f>
        <v>210</v>
      </c>
    </row>
    <row r="26" spans="1:11" ht="15.6" hidden="1" x14ac:dyDescent="0.3">
      <c r="A26" s="15"/>
      <c r="B26" s="15"/>
      <c r="C26" s="2" t="str">
        <f>PBS!C26</f>
        <v>13.6.15.1.3.4 T0-chopper 2 Assembly</v>
      </c>
      <c r="D26" s="2"/>
      <c r="E26" s="15"/>
      <c r="F26" s="154"/>
      <c r="G26" s="154"/>
      <c r="H26" s="154"/>
      <c r="I26" s="154"/>
      <c r="J26" s="154"/>
      <c r="K26" s="150">
        <f>PBS!G26</f>
        <v>210</v>
      </c>
    </row>
    <row r="27" spans="1:11" ht="15.6" hidden="1" x14ac:dyDescent="0.3">
      <c r="A27" s="15"/>
      <c r="B27" s="15"/>
      <c r="C27" s="2" t="str">
        <f>PBS!C27</f>
        <v xml:space="preserve">13.6.15.1.3.6 Pulse Shaping chopper Assembly </v>
      </c>
      <c r="D27" s="2"/>
      <c r="E27" s="15"/>
      <c r="F27" s="154"/>
      <c r="G27" s="154"/>
      <c r="H27" s="154"/>
      <c r="I27" s="154"/>
      <c r="J27" s="154"/>
      <c r="K27" s="150">
        <f>PBS!G27</f>
        <v>313</v>
      </c>
    </row>
    <row r="28" spans="1:11" ht="15.6" hidden="1" x14ac:dyDescent="0.3">
      <c r="A28" s="15"/>
      <c r="B28" s="15"/>
      <c r="C28" s="2" t="str">
        <f>PBS!C28</f>
        <v>13.6.15.1.3.7 Monochromating chopper Assembly</v>
      </c>
      <c r="D28" s="2"/>
      <c r="E28" s="15"/>
      <c r="F28" s="154"/>
      <c r="G28" s="154"/>
      <c r="H28" s="154"/>
      <c r="I28" s="154"/>
      <c r="J28" s="154"/>
      <c r="K28" s="150">
        <f>PBS!G28</f>
        <v>330</v>
      </c>
    </row>
    <row r="29" spans="1:11" ht="15.6" hidden="1" x14ac:dyDescent="0.3">
      <c r="A29" s="15"/>
      <c r="B29" s="15"/>
      <c r="C29" s="2" t="str">
        <f>PBS!C29</f>
        <v>13.6.15.1.3.8 FAN chopper Assembly</v>
      </c>
      <c r="D29" s="2"/>
      <c r="E29" s="15"/>
      <c r="F29" s="154"/>
      <c r="G29" s="154"/>
      <c r="H29" s="154"/>
      <c r="I29" s="154"/>
      <c r="J29" s="154"/>
      <c r="K29" s="150">
        <f>PBS!G29</f>
        <v>241</v>
      </c>
    </row>
    <row r="30" spans="1:11" ht="15.6" hidden="1" x14ac:dyDescent="0.3">
      <c r="A30" s="15"/>
      <c r="B30" s="15"/>
      <c r="C30" s="2" t="str">
        <f>PBS!C30</f>
        <v>13.6.15.1.3.9 Control System</v>
      </c>
      <c r="D30" s="2"/>
      <c r="E30" s="15"/>
      <c r="F30" s="154"/>
      <c r="G30" s="154"/>
      <c r="H30" s="154"/>
      <c r="I30" s="154"/>
      <c r="J30" s="154"/>
      <c r="K30" s="150">
        <f>PBS!G30</f>
        <v>238</v>
      </c>
    </row>
    <row r="31" spans="1:11" ht="15.6" hidden="1" x14ac:dyDescent="0.3">
      <c r="A31" s="15"/>
      <c r="B31" s="15"/>
      <c r="C31" s="2" t="str">
        <f>PBS!C31</f>
        <v>13.6.15.1.3.10 Support System</v>
      </c>
      <c r="D31" s="2"/>
      <c r="E31" s="15"/>
      <c r="F31" s="154"/>
      <c r="G31" s="154"/>
      <c r="H31" s="154"/>
      <c r="I31" s="154"/>
      <c r="J31" s="154"/>
      <c r="K31" s="150">
        <f>PBS!G31</f>
        <v>126.8</v>
      </c>
    </row>
    <row r="32" spans="1:11" ht="15.6" x14ac:dyDescent="0.3">
      <c r="A32" s="15"/>
      <c r="B32" s="107" t="str">
        <f>PBS!B32</f>
        <v>13.6.15.1.4 Beam geometry conditioning</v>
      </c>
      <c r="C32" s="107"/>
      <c r="D32" s="107"/>
      <c r="E32" s="15"/>
      <c r="F32" s="153"/>
      <c r="G32" s="153"/>
      <c r="H32" s="153">
        <f>K32</f>
        <v>70.342119999999994</v>
      </c>
      <c r="I32" s="153"/>
      <c r="J32" s="153"/>
      <c r="K32" s="150">
        <f>PBS!G32</f>
        <v>70.342119999999994</v>
      </c>
    </row>
    <row r="33" spans="1:11" ht="15.6" hidden="1" x14ac:dyDescent="0.3">
      <c r="A33" s="15"/>
      <c r="B33" s="15"/>
      <c r="C33" s="2" t="str">
        <f>PBS!C33</f>
        <v>13.6.15.1.4.1 guide collimation system</v>
      </c>
      <c r="D33" s="2"/>
      <c r="E33" s="15"/>
      <c r="F33" s="154"/>
      <c r="G33" s="154"/>
      <c r="H33" s="154"/>
      <c r="I33" s="154"/>
      <c r="J33" s="154"/>
      <c r="K33" s="150">
        <f>PBS!G33</f>
        <v>45.342119999999994</v>
      </c>
    </row>
    <row r="34" spans="1:11" ht="15.6" hidden="1" x14ac:dyDescent="0.3">
      <c r="A34" s="15"/>
      <c r="B34" s="15"/>
      <c r="C34" s="15"/>
      <c r="D34" s="26" t="str">
        <f>PBS!D34</f>
        <v>13.6.15.1.4.1.1 Collimator 1 (0.75 deg)</v>
      </c>
      <c r="E34" s="15"/>
      <c r="F34" s="154"/>
      <c r="G34" s="154"/>
      <c r="H34" s="154"/>
      <c r="I34" s="154"/>
      <c r="J34" s="154"/>
      <c r="K34" s="150">
        <f>PBS!G34</f>
        <v>0</v>
      </c>
    </row>
    <row r="35" spans="1:11" ht="15.6" hidden="1" x14ac:dyDescent="0.3">
      <c r="A35" s="15"/>
      <c r="B35" s="15"/>
      <c r="C35" s="15"/>
      <c r="D35" s="26" t="str">
        <f>PBS!D35</f>
        <v>13.6.15.1.4.1.2 Collimator 2 (0.5 deg)</v>
      </c>
      <c r="E35" s="15"/>
      <c r="F35" s="154"/>
      <c r="G35" s="154"/>
      <c r="H35" s="154"/>
      <c r="I35" s="154"/>
      <c r="J35" s="154"/>
      <c r="K35" s="150">
        <f>PBS!G35</f>
        <v>0</v>
      </c>
    </row>
    <row r="36" spans="1:11" ht="15.6" hidden="1" x14ac:dyDescent="0.3">
      <c r="A36" s="15"/>
      <c r="B36" s="15"/>
      <c r="C36" s="15"/>
      <c r="D36" s="26" t="str">
        <f>PBS!D36</f>
        <v xml:space="preserve">13.6.15.1.4.1.3 Slit system </v>
      </c>
      <c r="E36" s="15"/>
      <c r="F36" s="154"/>
      <c r="G36" s="154"/>
      <c r="H36" s="154"/>
      <c r="I36" s="154"/>
      <c r="J36" s="154"/>
      <c r="K36" s="150">
        <f>PBS!G36</f>
        <v>25</v>
      </c>
    </row>
    <row r="37" spans="1:11" ht="15.6" hidden="1" x14ac:dyDescent="0.3">
      <c r="A37" s="15"/>
      <c r="B37" s="15"/>
      <c r="C37" s="15"/>
      <c r="D37" s="26" t="str">
        <f>PBS!D37</f>
        <v>13.6.15.1.4.1.4 motors or moving mechanism</v>
      </c>
      <c r="E37" s="15"/>
      <c r="F37" s="154"/>
      <c r="G37" s="154"/>
      <c r="H37" s="154"/>
      <c r="I37" s="154"/>
      <c r="J37" s="154"/>
      <c r="K37" s="150">
        <f>PBS!G37</f>
        <v>0</v>
      </c>
    </row>
    <row r="38" spans="1:11" ht="15.6" hidden="1" x14ac:dyDescent="0.3">
      <c r="A38" s="15"/>
      <c r="B38" s="15"/>
      <c r="C38" s="15"/>
      <c r="D38" s="26" t="str">
        <f>PBS!D38</f>
        <v>13.6.15.1.4.1.5 housing</v>
      </c>
      <c r="E38" s="15"/>
      <c r="F38" s="154"/>
      <c r="G38" s="154"/>
      <c r="H38" s="154"/>
      <c r="I38" s="154"/>
      <c r="J38" s="154"/>
      <c r="K38" s="150">
        <f>PBS!G38</f>
        <v>0</v>
      </c>
    </row>
    <row r="39" spans="1:11" ht="15.6" hidden="1" x14ac:dyDescent="0.3">
      <c r="A39" s="15"/>
      <c r="B39" s="15"/>
      <c r="C39" s="2" t="str">
        <f>PBS!C39</f>
        <v>13.6.15.1.4.8 beam geometry conditioning support and alignment</v>
      </c>
      <c r="D39" s="2"/>
      <c r="E39" s="15"/>
      <c r="F39" s="154"/>
      <c r="G39" s="154"/>
      <c r="H39" s="154"/>
      <c r="I39" s="154"/>
      <c r="J39" s="154"/>
      <c r="K39" s="150">
        <f>PBS!G39</f>
        <v>0</v>
      </c>
    </row>
    <row r="40" spans="1:11" ht="15.6" hidden="1" x14ac:dyDescent="0.3">
      <c r="A40" s="15"/>
      <c r="B40" s="15"/>
      <c r="C40" s="15"/>
      <c r="D40" s="26" t="str">
        <f>PBS!D40</f>
        <v>13.6.15.1.4.8.1 guide collimation system support and alignment</v>
      </c>
      <c r="E40" s="15"/>
      <c r="F40" s="154"/>
      <c r="G40" s="154"/>
      <c r="H40" s="154"/>
      <c r="I40" s="154"/>
      <c r="J40" s="154"/>
      <c r="K40" s="150">
        <f>PBS!G40</f>
        <v>0</v>
      </c>
    </row>
    <row r="41" spans="1:11" ht="15.6" x14ac:dyDescent="0.3">
      <c r="A41" s="15"/>
      <c r="B41" s="107" t="str">
        <f>PBS!B41</f>
        <v>13.6.15.1.5 Beam filtering system</v>
      </c>
      <c r="C41" s="107"/>
      <c r="D41" s="107"/>
      <c r="E41" s="15"/>
      <c r="F41" s="153"/>
      <c r="G41" s="153"/>
      <c r="H41" s="153">
        <f t="shared" ref="H41" si="1">K41</f>
        <v>510</v>
      </c>
      <c r="I41" s="153"/>
      <c r="J41" s="153"/>
      <c r="K41" s="150">
        <f>PBS!G41</f>
        <v>510</v>
      </c>
    </row>
    <row r="42" spans="1:11" ht="15.6" hidden="1" x14ac:dyDescent="0.3">
      <c r="A42" s="15"/>
      <c r="B42" s="15"/>
      <c r="C42" s="2" t="str">
        <f>PBS!C42</f>
        <v>13.6.15.1.5.1 neutron polarization system</v>
      </c>
      <c r="D42" s="2"/>
      <c r="E42" s="15"/>
      <c r="F42" s="154"/>
      <c r="G42" s="154"/>
      <c r="H42" s="154"/>
      <c r="I42" s="154"/>
      <c r="J42" s="154"/>
      <c r="K42" s="150">
        <f>PBS!G42</f>
        <v>0</v>
      </c>
    </row>
    <row r="43" spans="1:11" ht="15.6" hidden="1" x14ac:dyDescent="0.3">
      <c r="A43" s="15"/>
      <c r="B43" s="15"/>
      <c r="C43" s="15"/>
      <c r="D43" s="26" t="str">
        <f>PBS!D43</f>
        <v>13.6.15.1.5.1.1 polarizing bender fo cold neutrons</v>
      </c>
      <c r="E43" s="15"/>
      <c r="F43" s="154"/>
      <c r="G43" s="154"/>
      <c r="H43" s="154"/>
      <c r="I43" s="154"/>
      <c r="J43" s="154"/>
      <c r="K43" s="150">
        <f>PBS!G43</f>
        <v>145</v>
      </c>
    </row>
    <row r="44" spans="1:11" ht="15.6" hidden="1" x14ac:dyDescent="0.3">
      <c r="A44" s="15"/>
      <c r="B44" s="15"/>
      <c r="C44" s="15"/>
      <c r="D44" s="26" t="str">
        <f>PBS!D44</f>
        <v>13.6.15.1.5.1.2 polarizing 3He cell for thermal neutrons</v>
      </c>
      <c r="E44" s="15"/>
      <c r="F44" s="154"/>
      <c r="G44" s="154"/>
      <c r="H44" s="154"/>
      <c r="I44" s="154"/>
      <c r="J44" s="154"/>
      <c r="K44" s="150">
        <f>PBS!G44</f>
        <v>80</v>
      </c>
    </row>
    <row r="45" spans="1:11" ht="15.6" hidden="1" x14ac:dyDescent="0.3">
      <c r="A45" s="15"/>
      <c r="B45" s="15"/>
      <c r="C45" s="15"/>
      <c r="D45" s="26" t="str">
        <f>PBS!D45</f>
        <v>13.6.15.1.5.1.3 Guide field system</v>
      </c>
      <c r="E45" s="15"/>
      <c r="F45" s="154"/>
      <c r="G45" s="154"/>
      <c r="H45" s="154"/>
      <c r="I45" s="154"/>
      <c r="J45" s="154"/>
      <c r="K45" s="150">
        <f>PBS!G45</f>
        <v>85</v>
      </c>
    </row>
    <row r="46" spans="1:11" ht="15.6" hidden="1" x14ac:dyDescent="0.3">
      <c r="A46" s="15"/>
      <c r="B46" s="15"/>
      <c r="C46" s="15"/>
      <c r="D46" s="26" t="str">
        <f>PBS!D46</f>
        <v>13.6.15.1.5.1.4 guide exchanger for 3He cell</v>
      </c>
      <c r="E46" s="15"/>
      <c r="F46" s="154"/>
      <c r="G46" s="154"/>
      <c r="H46" s="154"/>
      <c r="I46" s="154"/>
      <c r="J46" s="154"/>
      <c r="K46" s="150">
        <f>PBS!G46</f>
        <v>50</v>
      </c>
    </row>
    <row r="47" spans="1:11" ht="15.6" hidden="1" x14ac:dyDescent="0.3">
      <c r="A47" s="15"/>
      <c r="B47" s="15"/>
      <c r="C47" s="15"/>
      <c r="D47" s="26" t="str">
        <f>PBS!D47</f>
        <v>13.6.15.1.5.1.5 3He</v>
      </c>
      <c r="E47" s="15"/>
      <c r="F47" s="154"/>
      <c r="G47" s="154"/>
      <c r="H47" s="154"/>
      <c r="I47" s="154"/>
      <c r="J47" s="154"/>
      <c r="K47" s="150">
        <f>PBS!G47</f>
        <v>150</v>
      </c>
    </row>
    <row r="48" spans="1:11" ht="15.6" x14ac:dyDescent="0.3">
      <c r="A48" s="15"/>
      <c r="B48" s="107" t="str">
        <f>PBS!B48</f>
        <v>13.6.15.1.6 Beam validation</v>
      </c>
      <c r="C48" s="107"/>
      <c r="D48" s="107"/>
      <c r="E48" s="15"/>
      <c r="F48" s="153"/>
      <c r="G48" s="153"/>
      <c r="H48" s="153"/>
      <c r="I48" s="153">
        <f>K48</f>
        <v>81</v>
      </c>
      <c r="J48" s="153"/>
      <c r="K48" s="150">
        <f>PBS!G48</f>
        <v>81</v>
      </c>
    </row>
    <row r="49" spans="1:11" ht="15.6" hidden="1" x14ac:dyDescent="0.3">
      <c r="A49" s="15"/>
      <c r="B49" s="15"/>
      <c r="C49" s="2" t="str">
        <f>PBS!C49</f>
        <v>13.6.15.1.6.1 Beam monitors</v>
      </c>
      <c r="D49" s="2"/>
      <c r="E49" s="15"/>
      <c r="F49" s="154"/>
      <c r="G49" s="154"/>
      <c r="H49" s="154"/>
      <c r="I49" s="154"/>
      <c r="J49" s="154"/>
      <c r="K49" s="150">
        <f>PBS!G49</f>
        <v>0</v>
      </c>
    </row>
    <row r="50" spans="1:11" ht="15.6" hidden="1" x14ac:dyDescent="0.3">
      <c r="A50" s="15"/>
      <c r="B50" s="15"/>
      <c r="C50" s="15"/>
      <c r="D50" s="26" t="str">
        <f>PBS!D50</f>
        <v>13.6.15.1.6.1.1 Monitor BW</v>
      </c>
      <c r="E50" s="15"/>
      <c r="F50" s="154"/>
      <c r="G50" s="154"/>
      <c r="H50" s="154"/>
      <c r="I50" s="154"/>
      <c r="J50" s="154"/>
      <c r="K50" s="150">
        <f>PBS!G50</f>
        <v>27</v>
      </c>
    </row>
    <row r="51" spans="1:11" ht="15.6" hidden="1" x14ac:dyDescent="0.3">
      <c r="A51" s="15"/>
      <c r="B51" s="15"/>
      <c r="C51" s="15"/>
      <c r="D51" s="26" t="str">
        <f>PBS!D51</f>
        <v>13.6.15.1.6.1.2 Monitor P</v>
      </c>
      <c r="E51" s="15"/>
      <c r="F51" s="154"/>
      <c r="G51" s="154"/>
      <c r="H51" s="154"/>
      <c r="I51" s="154"/>
      <c r="J51" s="154"/>
      <c r="K51" s="150">
        <f>PBS!G51</f>
        <v>27</v>
      </c>
    </row>
    <row r="52" spans="1:11" ht="15.6" hidden="1" x14ac:dyDescent="0.3">
      <c r="A52" s="15"/>
      <c r="B52" s="15"/>
      <c r="C52" s="15"/>
      <c r="D52" s="26" t="str">
        <f>PBS!D52</f>
        <v>13.6.15.1.6.1.3 Monitor M</v>
      </c>
      <c r="E52" s="15"/>
      <c r="F52" s="154"/>
      <c r="G52" s="154"/>
      <c r="H52" s="154"/>
      <c r="I52" s="154"/>
      <c r="J52" s="154"/>
      <c r="K52" s="150">
        <f>PBS!G52</f>
        <v>27</v>
      </c>
    </row>
    <row r="53" spans="1:11" ht="15.6" hidden="1" x14ac:dyDescent="0.3">
      <c r="A53" s="15"/>
      <c r="B53" s="15"/>
      <c r="C53" s="2" t="str">
        <f>PBS!C53</f>
        <v>13.6.15.1.6.2 Flux measurements assembly</v>
      </c>
      <c r="D53" s="2"/>
      <c r="E53" s="15"/>
      <c r="F53" s="154"/>
      <c r="G53" s="154"/>
      <c r="H53" s="154"/>
      <c r="I53" s="154"/>
      <c r="J53" s="154"/>
      <c r="K53" s="150">
        <f>PBS!G53</f>
        <v>0</v>
      </c>
    </row>
    <row r="54" spans="1:11" ht="15.6" x14ac:dyDescent="0.3">
      <c r="A54" s="15"/>
      <c r="B54" s="107" t="str">
        <f>PBS!B54</f>
        <v>13.6.15.1.8 Beam cut off</v>
      </c>
      <c r="C54" s="107"/>
      <c r="D54" s="107"/>
      <c r="E54" s="15"/>
      <c r="F54" s="153"/>
      <c r="G54" s="153"/>
      <c r="H54" s="153">
        <f>K54</f>
        <v>286</v>
      </c>
      <c r="I54" s="153"/>
      <c r="J54" s="153"/>
      <c r="K54" s="150">
        <f>PBS!G54</f>
        <v>286</v>
      </c>
    </row>
    <row r="55" spans="1:11" ht="15.6" hidden="1" x14ac:dyDescent="0.3">
      <c r="A55" s="15"/>
      <c r="B55" s="15"/>
      <c r="C55" s="2" t="str">
        <f>PBS!C55</f>
        <v>13.6.15.1.8.1 Personal safety system (PSS)</v>
      </c>
      <c r="D55" s="2"/>
      <c r="E55" s="15"/>
      <c r="F55" s="154"/>
      <c r="G55" s="154"/>
      <c r="H55" s="154"/>
      <c r="I55" s="154"/>
      <c r="J55" s="154"/>
      <c r="K55" s="150">
        <f>PBS!G55</f>
        <v>0</v>
      </c>
    </row>
    <row r="56" spans="1:11" ht="15.6" hidden="1" x14ac:dyDescent="0.3">
      <c r="A56" s="15"/>
      <c r="B56" s="15"/>
      <c r="C56" s="2" t="str">
        <f>PBS!C56</f>
        <v>13.6.15.1.8.2 Heavy shutter</v>
      </c>
      <c r="D56" s="2"/>
      <c r="E56" s="15"/>
      <c r="F56" s="154"/>
      <c r="G56" s="154"/>
      <c r="H56" s="154"/>
      <c r="I56" s="154"/>
      <c r="J56" s="154"/>
      <c r="K56" s="150">
        <f>PBS!G56</f>
        <v>168</v>
      </c>
    </row>
    <row r="57" spans="1:11" ht="15.6" hidden="1" x14ac:dyDescent="0.3">
      <c r="A57" s="15"/>
      <c r="B57" s="15"/>
      <c r="C57" s="2" t="str">
        <f>PBS!C57</f>
        <v xml:space="preserve">13.6.15.1.8.5 Light shutter modification </v>
      </c>
      <c r="D57" s="2"/>
      <c r="E57" s="15"/>
      <c r="F57" s="154"/>
      <c r="G57" s="154"/>
      <c r="H57" s="154"/>
      <c r="I57" s="154"/>
      <c r="J57" s="154"/>
      <c r="K57" s="150">
        <f>PBS!G57</f>
        <v>18</v>
      </c>
    </row>
    <row r="58" spans="1:11" ht="15.6" hidden="1" x14ac:dyDescent="0.3">
      <c r="A58" s="15"/>
      <c r="B58" s="15"/>
      <c r="C58" s="2" t="str">
        <f>PBS!C58</f>
        <v>13.6.15.1.8.6 Beam stop</v>
      </c>
      <c r="D58" s="2"/>
      <c r="E58" s="15"/>
      <c r="F58" s="154"/>
      <c r="G58" s="154"/>
      <c r="H58" s="154"/>
      <c r="I58" s="154"/>
      <c r="J58" s="154"/>
      <c r="K58" s="150">
        <f>PBS!G58</f>
        <v>100</v>
      </c>
    </row>
    <row r="59" spans="1:11" ht="15.6" x14ac:dyDescent="0.3">
      <c r="A59" s="15"/>
      <c r="B59" s="107" t="str">
        <f>PBS!B59</f>
        <v>13.6.15.1.9 Vacuum system</v>
      </c>
      <c r="C59" s="107"/>
      <c r="D59" s="107"/>
      <c r="E59" s="15"/>
      <c r="F59" s="153"/>
      <c r="G59" s="153"/>
      <c r="H59" s="153">
        <f>K59</f>
        <v>0</v>
      </c>
      <c r="I59" s="153"/>
      <c r="J59" s="153"/>
      <c r="K59" s="150">
        <f>PBS!G59</f>
        <v>0</v>
      </c>
    </row>
    <row r="60" spans="1:11" ht="15.6" hidden="1" x14ac:dyDescent="0.3">
      <c r="A60" s="15"/>
      <c r="B60" s="15"/>
      <c r="C60" s="2" t="str">
        <f>PBS!C60</f>
        <v>13.6.15.1.9.1 Beam delivery vacuum system</v>
      </c>
      <c r="D60" s="2"/>
      <c r="E60" s="15"/>
      <c r="F60" s="154"/>
      <c r="G60" s="154"/>
      <c r="H60" s="154"/>
      <c r="I60" s="154"/>
      <c r="J60" s="154"/>
      <c r="K60" s="150">
        <f>PBS!G60</f>
        <v>0</v>
      </c>
    </row>
    <row r="61" spans="1:11" ht="15.6" hidden="1" x14ac:dyDescent="0.3">
      <c r="A61" s="15"/>
      <c r="B61" s="15"/>
      <c r="C61" s="2" t="str">
        <f>PBS!C61</f>
        <v>13.6.15.1.9.3 Chopper vacuum system</v>
      </c>
      <c r="D61" s="2"/>
      <c r="E61" s="15"/>
      <c r="F61" s="154"/>
      <c r="G61" s="154"/>
      <c r="H61" s="154"/>
      <c r="I61" s="154"/>
      <c r="J61" s="154"/>
      <c r="K61" s="150">
        <f>PBS!G61</f>
        <v>0</v>
      </c>
    </row>
    <row r="62" spans="1:11" ht="15.6" hidden="1" x14ac:dyDescent="0.3">
      <c r="A62" s="15"/>
      <c r="B62" s="15"/>
      <c r="C62" s="2" t="str">
        <f>PBS!C62</f>
        <v>13.6.15.1.9.4 Flight tube vacuum system</v>
      </c>
      <c r="D62" s="2"/>
      <c r="E62" s="15"/>
      <c r="F62" s="154"/>
      <c r="G62" s="154"/>
      <c r="H62" s="154"/>
      <c r="I62" s="154"/>
      <c r="J62" s="154"/>
      <c r="K62" s="150">
        <f>PBS!G62</f>
        <v>0</v>
      </c>
    </row>
    <row r="63" spans="1:11" ht="15.6" hidden="1" x14ac:dyDescent="0.3">
      <c r="A63" s="15"/>
      <c r="B63" s="15"/>
      <c r="C63" s="2" t="str">
        <f>PBS!C63</f>
        <v>13.6.15.1.9.5 Collimators vacuum system</v>
      </c>
      <c r="D63" s="2"/>
      <c r="E63" s="15"/>
      <c r="F63" s="154"/>
      <c r="G63" s="154"/>
      <c r="H63" s="154"/>
      <c r="I63" s="154"/>
      <c r="J63" s="154"/>
      <c r="K63" s="150">
        <f>PBS!G63</f>
        <v>0</v>
      </c>
    </row>
    <row r="64" spans="1:11" ht="15.6" x14ac:dyDescent="0.3">
      <c r="A64" s="15"/>
      <c r="B64" s="107" t="str">
        <f>PBS!B64</f>
        <v>13.6.15.1.10 Shielding</v>
      </c>
      <c r="C64" s="107"/>
      <c r="D64" s="107"/>
      <c r="E64" s="15"/>
      <c r="F64" s="153"/>
      <c r="G64" s="153"/>
      <c r="H64" s="153">
        <f>K64</f>
        <v>1685.6530749999995</v>
      </c>
      <c r="I64" s="153"/>
      <c r="J64" s="153"/>
      <c r="K64" s="150">
        <f>PBS!G64</f>
        <v>1685.6530749999995</v>
      </c>
    </row>
    <row r="65" spans="1:11" ht="15.6" hidden="1" x14ac:dyDescent="0.3">
      <c r="A65" s="15"/>
      <c r="B65" s="15"/>
      <c r="C65" s="2" t="str">
        <f>PBS!C65</f>
        <v>13.6.15.1.10.1 In-bunker shielding</v>
      </c>
      <c r="D65" s="2"/>
      <c r="E65" s="15"/>
      <c r="F65" s="154"/>
      <c r="G65" s="154"/>
      <c r="H65" s="154"/>
      <c r="I65" s="154"/>
      <c r="J65" s="154"/>
      <c r="K65" s="150">
        <f>PBS!G65</f>
        <v>74.392800000000008</v>
      </c>
    </row>
    <row r="66" spans="1:11" ht="15.6" hidden="1" x14ac:dyDescent="0.3">
      <c r="A66" s="15"/>
      <c r="B66" s="15"/>
      <c r="C66" s="2" t="str">
        <f>PBS!C66</f>
        <v>13.6.15.1.10.2 Beamline shielding</v>
      </c>
      <c r="D66" s="2"/>
      <c r="E66" s="15"/>
      <c r="F66" s="154"/>
      <c r="G66" s="154"/>
      <c r="H66" s="154"/>
      <c r="I66" s="154"/>
      <c r="J66" s="154"/>
      <c r="K66" s="150">
        <f>PBS!G66</f>
        <v>1519.8602749999993</v>
      </c>
    </row>
    <row r="67" spans="1:11" ht="15.6" hidden="1" x14ac:dyDescent="0.3">
      <c r="A67" s="15"/>
      <c r="B67" s="15"/>
      <c r="C67" s="2" t="str">
        <f>PBS!C67</f>
        <v>13.6.15.1.10.3 Neutron guide shielding inside bunker</v>
      </c>
      <c r="D67" s="2"/>
      <c r="E67" s="15"/>
      <c r="F67" s="154"/>
      <c r="G67" s="154"/>
      <c r="H67" s="154"/>
      <c r="I67" s="154"/>
      <c r="J67" s="154"/>
      <c r="K67" s="150">
        <f>PBS!G67</f>
        <v>11</v>
      </c>
    </row>
    <row r="68" spans="1:11" ht="15.6" hidden="1" x14ac:dyDescent="0.3">
      <c r="A68" s="15"/>
      <c r="B68" s="15"/>
      <c r="C68" s="2" t="str">
        <f>PBS!C68</f>
        <v>13.6.15.1.10.4 Neutron guide shielding outside bunker</v>
      </c>
      <c r="D68" s="2"/>
      <c r="E68" s="15"/>
      <c r="F68" s="154"/>
      <c r="G68" s="154"/>
      <c r="H68" s="154"/>
      <c r="I68" s="154"/>
      <c r="J68" s="154"/>
      <c r="K68" s="150">
        <f>PBS!G68</f>
        <v>80.399999999999991</v>
      </c>
    </row>
    <row r="69" spans="1:11" ht="15.6" x14ac:dyDescent="0.3">
      <c r="A69" s="103" t="str">
        <f>PBS!A69</f>
        <v>13.6.15.2 Sample exposure system</v>
      </c>
      <c r="B69" s="103"/>
      <c r="C69" s="103"/>
      <c r="D69" s="103"/>
      <c r="E69" s="155"/>
      <c r="F69" s="149"/>
      <c r="G69" s="149">
        <f>SUM(G70,G71,G72)</f>
        <v>0</v>
      </c>
      <c r="H69" s="149">
        <f t="shared" ref="H69:J69" si="2">SUM(H70,H71,H72)</f>
        <v>0</v>
      </c>
      <c r="I69" s="149">
        <f t="shared" si="2"/>
        <v>1736.9</v>
      </c>
      <c r="J69" s="149">
        <f t="shared" si="2"/>
        <v>0</v>
      </c>
      <c r="K69" s="150">
        <f>PBS!G69</f>
        <v>1736.9</v>
      </c>
    </row>
    <row r="70" spans="1:11" ht="15.6" x14ac:dyDescent="0.3">
      <c r="A70" s="15"/>
      <c r="B70" s="107" t="str">
        <f>PBS!B70</f>
        <v>13.6.15.2.1 Sample positioning</v>
      </c>
      <c r="C70" s="107"/>
      <c r="D70" s="107"/>
      <c r="E70" s="15"/>
      <c r="F70" s="153"/>
      <c r="G70" s="153"/>
      <c r="H70" s="153"/>
      <c r="I70" s="153">
        <f>K70</f>
        <v>10</v>
      </c>
      <c r="J70" s="153"/>
      <c r="K70" s="150">
        <f>PBS!G70</f>
        <v>10</v>
      </c>
    </row>
    <row r="71" spans="1:11" ht="15.6" x14ac:dyDescent="0.3">
      <c r="A71" s="15"/>
      <c r="B71" s="107" t="str">
        <f>PBS!B71</f>
        <v>13.6.15.2.2 Ancillary mounting</v>
      </c>
      <c r="C71" s="107"/>
      <c r="D71" s="107"/>
      <c r="E71" s="15"/>
      <c r="F71" s="153"/>
      <c r="G71" s="153"/>
      <c r="H71" s="153"/>
      <c r="I71" s="153">
        <f t="shared" ref="I71:I72" si="3">K71</f>
        <v>0</v>
      </c>
      <c r="J71" s="153"/>
      <c r="K71" s="150">
        <f>PBS!G71</f>
        <v>0</v>
      </c>
    </row>
    <row r="72" spans="1:11" ht="15.6" x14ac:dyDescent="0.3">
      <c r="A72" s="15"/>
      <c r="B72" s="107" t="str">
        <f>PBS!B72</f>
        <v>13.6.15.2.3 Sample environment equipment</v>
      </c>
      <c r="C72" s="107"/>
      <c r="D72" s="107"/>
      <c r="E72" s="15"/>
      <c r="F72" s="153"/>
      <c r="G72" s="153"/>
      <c r="H72" s="153"/>
      <c r="I72" s="153">
        <f t="shared" si="3"/>
        <v>1726.9</v>
      </c>
      <c r="J72" s="153"/>
      <c r="K72" s="150">
        <f>PBS!G72</f>
        <v>1726.9</v>
      </c>
    </row>
    <row r="73" spans="1:11" ht="15.6" hidden="1" x14ac:dyDescent="0.3">
      <c r="A73" s="15"/>
      <c r="B73" s="15"/>
      <c r="C73" s="2" t="str">
        <f>PBS!C73</f>
        <v>CCR</v>
      </c>
      <c r="D73" s="2"/>
      <c r="E73" s="15"/>
      <c r="F73" s="154"/>
      <c r="G73" s="154"/>
      <c r="H73" s="154"/>
      <c r="I73" s="154"/>
      <c r="J73" s="154"/>
      <c r="K73" s="150">
        <f>PBS!G73</f>
        <v>108.5</v>
      </c>
    </row>
    <row r="74" spans="1:11" ht="15.6" hidden="1" x14ac:dyDescent="0.3">
      <c r="A74" s="15"/>
      <c r="B74" s="15"/>
      <c r="C74" s="2" t="str">
        <f>PBS!C74</f>
        <v>dilution insert</v>
      </c>
      <c r="D74" s="2"/>
      <c r="E74" s="155"/>
      <c r="F74" s="154"/>
      <c r="G74" s="154"/>
      <c r="H74" s="154"/>
      <c r="I74" s="154"/>
      <c r="J74" s="154"/>
      <c r="K74" s="150">
        <f>PBS!G74</f>
        <v>263</v>
      </c>
    </row>
    <row r="75" spans="1:11" ht="15.6" hidden="1" x14ac:dyDescent="0.3">
      <c r="A75" s="15"/>
      <c r="B75" s="15"/>
      <c r="C75" s="2" t="str">
        <f>PBS!C75</f>
        <v xml:space="preserve">ILL furnace </v>
      </c>
      <c r="D75" s="2"/>
      <c r="E75" s="155"/>
      <c r="F75" s="154"/>
      <c r="G75" s="154"/>
      <c r="H75" s="154"/>
      <c r="I75" s="154"/>
      <c r="J75" s="154"/>
      <c r="K75" s="150">
        <f>PBS!G75</f>
        <v>85</v>
      </c>
    </row>
    <row r="76" spans="1:11" ht="15.6" hidden="1" x14ac:dyDescent="0.3">
      <c r="A76" s="15"/>
      <c r="B76" s="15"/>
      <c r="C76" s="2" t="str">
        <f>PBS!C76</f>
        <v>clamp cells</v>
      </c>
      <c r="D76" s="2"/>
      <c r="E76" s="155"/>
      <c r="F76" s="154"/>
      <c r="G76" s="154"/>
      <c r="H76" s="154"/>
      <c r="I76" s="154"/>
      <c r="J76" s="154"/>
      <c r="K76" s="150">
        <f>PBS!G76</f>
        <v>55</v>
      </c>
    </row>
    <row r="77" spans="1:11" ht="15.6" hidden="1" x14ac:dyDescent="0.3">
      <c r="A77" s="15"/>
      <c r="B77" s="15"/>
      <c r="C77" s="2" t="str">
        <f>PBS!C77</f>
        <v>6kV HV supply</v>
      </c>
      <c r="D77" s="2"/>
      <c r="E77" s="155"/>
      <c r="F77" s="154"/>
      <c r="G77" s="154"/>
      <c r="H77" s="154"/>
      <c r="I77" s="154"/>
      <c r="J77" s="154"/>
      <c r="K77" s="150">
        <f>PBS!G77</f>
        <v>55.4</v>
      </c>
    </row>
    <row r="78" spans="1:11" ht="15.6" hidden="1" x14ac:dyDescent="0.3">
      <c r="A78" s="15"/>
      <c r="B78" s="15"/>
      <c r="C78" s="2" t="str">
        <f>PBS!C78</f>
        <v>3He sorption stick</v>
      </c>
      <c r="D78" s="2"/>
      <c r="E78" s="155"/>
      <c r="F78" s="154"/>
      <c r="G78" s="154"/>
      <c r="H78" s="154"/>
      <c r="I78" s="154"/>
      <c r="J78" s="154"/>
      <c r="K78" s="150">
        <f>PBS!G78</f>
        <v>150</v>
      </c>
    </row>
    <row r="79" spans="1:11" ht="15.6" hidden="1" x14ac:dyDescent="0.3">
      <c r="A79" s="15"/>
      <c r="B79" s="15"/>
      <c r="C79" s="2" t="str">
        <f>PBS!C79</f>
        <v>Vertical cryomagnet 7T</v>
      </c>
      <c r="D79" s="2"/>
      <c r="E79" s="155"/>
      <c r="F79" s="154"/>
      <c r="G79" s="154"/>
      <c r="H79" s="154"/>
      <c r="I79" s="154"/>
      <c r="J79" s="154"/>
      <c r="K79" s="150">
        <f>PBS!G79</f>
        <v>400</v>
      </c>
    </row>
    <row r="80" spans="1:11" ht="15.6" hidden="1" x14ac:dyDescent="0.3">
      <c r="A80" s="15"/>
      <c r="B80" s="15"/>
      <c r="C80" s="2" t="str">
        <f>PBS!C80</f>
        <v>Paris-Edinburgh cell</v>
      </c>
      <c r="D80" s="2"/>
      <c r="E80" s="155"/>
      <c r="F80" s="154"/>
      <c r="G80" s="154"/>
      <c r="H80" s="154"/>
      <c r="I80" s="154"/>
      <c r="J80" s="154"/>
      <c r="K80" s="150">
        <f>PBS!G80</f>
        <v>200</v>
      </c>
    </row>
    <row r="81" spans="1:11" ht="15.6" hidden="1" x14ac:dyDescent="0.3">
      <c r="A81" s="15"/>
      <c r="B81" s="15"/>
      <c r="C81" s="2" t="str">
        <f>PBS!C81</f>
        <v>gas cells</v>
      </c>
      <c r="D81" s="2"/>
      <c r="E81" s="155"/>
      <c r="F81" s="154"/>
      <c r="G81" s="154"/>
      <c r="H81" s="154"/>
      <c r="I81" s="154"/>
      <c r="J81" s="154"/>
      <c r="K81" s="150">
        <f>PBS!G81</f>
        <v>50</v>
      </c>
    </row>
    <row r="82" spans="1:11" ht="15.6" hidden="1" x14ac:dyDescent="0.3">
      <c r="A82" s="15"/>
      <c r="B82" s="15"/>
      <c r="C82" s="2" t="str">
        <f>PBS!C82</f>
        <v>gas handling</v>
      </c>
      <c r="D82" s="2"/>
      <c r="E82" s="155"/>
      <c r="F82" s="154"/>
      <c r="G82" s="154"/>
      <c r="H82" s="154"/>
      <c r="I82" s="154"/>
      <c r="J82" s="154"/>
      <c r="K82" s="150">
        <f>PBS!G82</f>
        <v>200</v>
      </c>
    </row>
    <row r="83" spans="1:11" ht="15.6" hidden="1" x14ac:dyDescent="0.3">
      <c r="A83" s="15"/>
      <c r="B83" s="15"/>
      <c r="C83" s="2" t="str">
        <f>PBS!C83</f>
        <v>Orange cryofurnace</v>
      </c>
      <c r="D83" s="2"/>
      <c r="E83" s="155"/>
      <c r="F83" s="154"/>
      <c r="G83" s="154"/>
      <c r="H83" s="154"/>
      <c r="I83" s="154"/>
      <c r="J83" s="154"/>
      <c r="K83" s="150">
        <f>PBS!G83</f>
        <v>60</v>
      </c>
    </row>
    <row r="84" spans="1:11" ht="15.6" hidden="1" x14ac:dyDescent="0.3">
      <c r="A84" s="15"/>
      <c r="B84" s="15"/>
      <c r="C84" s="2" t="str">
        <f>PBS!C84</f>
        <v>humidity chamber</v>
      </c>
      <c r="D84" s="2"/>
      <c r="E84" s="155"/>
      <c r="F84" s="154"/>
      <c r="G84" s="154"/>
      <c r="H84" s="154"/>
      <c r="I84" s="154"/>
      <c r="J84" s="154"/>
      <c r="K84" s="150">
        <f>PBS!G84</f>
        <v>100</v>
      </c>
    </row>
    <row r="85" spans="1:11" ht="15.6" x14ac:dyDescent="0.3">
      <c r="A85" s="103" t="str">
        <f>PBS!A85</f>
        <v>13.6.15.3 Scattering characterization system</v>
      </c>
      <c r="B85" s="103"/>
      <c r="C85" s="103"/>
      <c r="D85" s="103"/>
      <c r="E85" s="155"/>
      <c r="F85" s="149"/>
      <c r="G85" s="149">
        <f>SUM(G86,G90,G95,G99)</f>
        <v>0</v>
      </c>
      <c r="H85" s="149">
        <f>SUM(H86,H90,H95,H99)</f>
        <v>6084.5</v>
      </c>
      <c r="I85" s="149">
        <f t="shared" ref="I85:J85" si="4">SUM(I86,I90,I95,I99)</f>
        <v>0</v>
      </c>
      <c r="J85" s="149">
        <f t="shared" si="4"/>
        <v>0</v>
      </c>
      <c r="K85" s="150">
        <f>PBS!G85</f>
        <v>6084.5</v>
      </c>
    </row>
    <row r="86" spans="1:11" ht="15.6" x14ac:dyDescent="0.3">
      <c r="A86" s="15"/>
      <c r="B86" s="107" t="str">
        <f>PBS!B86</f>
        <v>13.6.15.3.2 Neutron detection system</v>
      </c>
      <c r="C86" s="107"/>
      <c r="D86" s="107"/>
      <c r="E86" s="15"/>
      <c r="F86" s="153"/>
      <c r="G86" s="153"/>
      <c r="H86" s="153">
        <f>K86</f>
        <v>5891.5</v>
      </c>
      <c r="I86" s="153"/>
      <c r="J86" s="153"/>
      <c r="K86" s="150">
        <f>PBS!G86</f>
        <v>5891.5</v>
      </c>
    </row>
    <row r="87" spans="1:11" ht="15.6" hidden="1" x14ac:dyDescent="0.3">
      <c r="A87" s="15"/>
      <c r="B87" s="15"/>
      <c r="C87" s="2" t="str">
        <f>PBS!C87</f>
        <v>13.6.15.3.2.1 Neutron detector</v>
      </c>
      <c r="D87" s="2"/>
      <c r="E87" s="15"/>
      <c r="F87" s="154"/>
      <c r="G87" s="154"/>
      <c r="H87" s="154"/>
      <c r="I87" s="154"/>
      <c r="J87" s="154"/>
      <c r="K87" s="150">
        <f>PBS!G87</f>
        <v>4634</v>
      </c>
    </row>
    <row r="88" spans="1:11" ht="15.6" hidden="1" x14ac:dyDescent="0.3">
      <c r="A88" s="15"/>
      <c r="B88" s="15"/>
      <c r="C88" s="2" t="str">
        <f>PBS!C88</f>
        <v>13.6.15.3.2.1 Neutron detector vessel</v>
      </c>
      <c r="D88" s="2"/>
      <c r="E88" s="15"/>
      <c r="F88" s="154"/>
      <c r="G88" s="154"/>
      <c r="H88" s="154"/>
      <c r="I88" s="154"/>
      <c r="J88" s="154"/>
      <c r="K88" s="150">
        <f>PBS!G88</f>
        <v>1160</v>
      </c>
    </row>
    <row r="89" spans="1:11" ht="15.6" hidden="1" x14ac:dyDescent="0.3">
      <c r="A89" s="15"/>
      <c r="B89" s="15"/>
      <c r="C89" s="2" t="str">
        <f>PBS!C89</f>
        <v>13.6.15.3.2.4 Neutron detector support structure</v>
      </c>
      <c r="D89" s="2"/>
      <c r="E89" s="15"/>
      <c r="F89" s="154"/>
      <c r="G89" s="154"/>
      <c r="H89" s="154"/>
      <c r="I89" s="154"/>
      <c r="J89" s="154"/>
      <c r="K89" s="150">
        <f>PBS!G89</f>
        <v>97.5</v>
      </c>
    </row>
    <row r="90" spans="1:11" ht="15.6" x14ac:dyDescent="0.3">
      <c r="A90" s="15"/>
      <c r="B90" s="107" t="str">
        <f>PBS!B90</f>
        <v>13.6.15.3.3 Vacuum system</v>
      </c>
      <c r="C90" s="107"/>
      <c r="D90" s="107"/>
      <c r="E90" s="15"/>
      <c r="F90" s="153"/>
      <c r="G90" s="153"/>
      <c r="H90" s="153">
        <f>K90</f>
        <v>0</v>
      </c>
      <c r="I90" s="153"/>
      <c r="J90" s="153"/>
      <c r="K90" s="150">
        <f>PBS!G90</f>
        <v>0</v>
      </c>
    </row>
    <row r="91" spans="1:11" ht="15.6" hidden="1" x14ac:dyDescent="0.3">
      <c r="A91" s="15"/>
      <c r="B91" s="15"/>
      <c r="C91" s="2" t="str">
        <f>PBS!C91</f>
        <v>13.6.15.3.2.3 Detector vessel vacuum system</v>
      </c>
      <c r="D91" s="2"/>
      <c r="E91" s="15"/>
      <c r="F91" s="154"/>
      <c r="G91" s="154"/>
      <c r="H91" s="154"/>
      <c r="I91" s="154"/>
      <c r="J91" s="154"/>
      <c r="K91" s="150">
        <f>PBS!G91</f>
        <v>0</v>
      </c>
    </row>
    <row r="92" spans="1:11" ht="15.6" hidden="1" x14ac:dyDescent="0.3">
      <c r="A92" s="15"/>
      <c r="B92" s="15"/>
      <c r="C92" s="15"/>
      <c r="D92" s="26" t="str">
        <f>PBS!D92</f>
        <v>13.6.15.3.2.3.1 vacuum tubes</v>
      </c>
      <c r="E92" s="15"/>
      <c r="F92" s="154"/>
      <c r="G92" s="154"/>
      <c r="H92" s="154"/>
      <c r="I92" s="154"/>
      <c r="J92" s="154"/>
      <c r="K92" s="150">
        <f>PBS!G92</f>
        <v>0</v>
      </c>
    </row>
    <row r="93" spans="1:11" ht="15.6" hidden="1" x14ac:dyDescent="0.3">
      <c r="A93" s="15"/>
      <c r="B93" s="15"/>
      <c r="C93" s="2" t="str">
        <f>PBS!C93</f>
        <v>13.6.15.3.2.4 Sample chamber vacuum system</v>
      </c>
      <c r="D93" s="2"/>
      <c r="E93" s="15"/>
      <c r="F93" s="154"/>
      <c r="G93" s="154"/>
      <c r="H93" s="154"/>
      <c r="I93" s="154"/>
      <c r="J93" s="154"/>
      <c r="K93" s="150">
        <f>PBS!G93</f>
        <v>0</v>
      </c>
    </row>
    <row r="94" spans="1:11" ht="15.6" hidden="1" x14ac:dyDescent="0.3">
      <c r="A94" s="15"/>
      <c r="B94" s="15"/>
      <c r="C94" s="15"/>
      <c r="D94" s="26" t="str">
        <f>PBS!D94</f>
        <v>13.6.15.3.2.4.1 vacuum tubes</v>
      </c>
      <c r="E94" s="15"/>
      <c r="F94" s="154"/>
      <c r="G94" s="154"/>
      <c r="H94" s="154"/>
      <c r="I94" s="154"/>
      <c r="J94" s="154"/>
      <c r="K94" s="150">
        <f>PBS!G94</f>
        <v>0</v>
      </c>
    </row>
    <row r="95" spans="1:11" ht="15.6" x14ac:dyDescent="0.3">
      <c r="A95" s="15"/>
      <c r="B95" s="107" t="str">
        <f>PBS!B95</f>
        <v>13.6.15.3.4 Collimation system</v>
      </c>
      <c r="C95" s="107"/>
      <c r="D95" s="107"/>
      <c r="E95" s="15"/>
      <c r="F95" s="153"/>
      <c r="G95" s="153"/>
      <c r="H95" s="153">
        <f>K95</f>
        <v>96</v>
      </c>
      <c r="I95" s="153"/>
      <c r="J95" s="153"/>
      <c r="K95" s="150">
        <f>PBS!G95</f>
        <v>96</v>
      </c>
    </row>
    <row r="96" spans="1:11" ht="15.6" hidden="1" x14ac:dyDescent="0.3">
      <c r="A96" s="15"/>
      <c r="B96" s="15"/>
      <c r="C96" s="2" t="str">
        <f>PBS!C96</f>
        <v>13.6.15.3.3.4.1 Radial collimator</v>
      </c>
      <c r="D96" s="2"/>
      <c r="E96" s="15"/>
      <c r="F96" s="156"/>
      <c r="G96" s="156"/>
      <c r="H96" s="156"/>
      <c r="I96" s="156"/>
      <c r="J96" s="156"/>
      <c r="K96" s="150">
        <f>PBS!G96</f>
        <v>86</v>
      </c>
    </row>
    <row r="97" spans="1:11" ht="15.6" hidden="1" x14ac:dyDescent="0.3">
      <c r="A97" s="15"/>
      <c r="B97" s="15"/>
      <c r="C97" s="2" t="str">
        <f>PBS!C97</f>
        <v>13.6.15.3.3.4.2 Structural Frame</v>
      </c>
      <c r="D97" s="2"/>
      <c r="E97" s="15"/>
      <c r="F97" s="156"/>
      <c r="G97" s="156"/>
      <c r="H97" s="156"/>
      <c r="I97" s="156"/>
      <c r="J97" s="156"/>
      <c r="K97" s="150">
        <f>PBS!G97</f>
        <v>10</v>
      </c>
    </row>
    <row r="98" spans="1:11" ht="15.6" hidden="1" x14ac:dyDescent="0.3">
      <c r="A98" s="15"/>
      <c r="B98" s="15"/>
      <c r="C98" s="2" t="str">
        <f>PBS!C98</f>
        <v>13.6.15.3.3.4.3 Motion</v>
      </c>
      <c r="D98" s="2"/>
      <c r="E98" s="15"/>
      <c r="F98" s="156"/>
      <c r="G98" s="156"/>
      <c r="H98" s="156"/>
      <c r="I98" s="156"/>
      <c r="J98" s="156"/>
      <c r="K98" s="150">
        <f>PBS!G98</f>
        <v>0</v>
      </c>
    </row>
    <row r="99" spans="1:11" ht="15.6" x14ac:dyDescent="0.3">
      <c r="A99" s="15"/>
      <c r="B99" s="107" t="str">
        <f>PBS!B99</f>
        <v>13.6.15.3.5 MAGIC PASTIS</v>
      </c>
      <c r="C99" s="107"/>
      <c r="D99" s="107"/>
      <c r="E99" s="15"/>
      <c r="F99" s="153"/>
      <c r="G99" s="153"/>
      <c r="H99" s="153">
        <f>K99</f>
        <v>97</v>
      </c>
      <c r="I99" s="153"/>
      <c r="J99" s="153"/>
      <c r="K99" s="150">
        <f>PBS!G99</f>
        <v>97</v>
      </c>
    </row>
    <row r="100" spans="1:11" ht="15.6" hidden="1" x14ac:dyDescent="0.3">
      <c r="A100" s="15"/>
      <c r="B100" s="15"/>
      <c r="C100" s="15"/>
      <c r="D100" s="26" t="str">
        <f>PBS!D100</f>
        <v>13.6.15.3.5.1 PASTIS structure</v>
      </c>
      <c r="E100" s="15"/>
      <c r="F100" s="154"/>
      <c r="G100" s="154"/>
      <c r="H100" s="154"/>
      <c r="I100" s="154"/>
      <c r="J100" s="154"/>
      <c r="K100" s="150">
        <f>PBS!G100</f>
        <v>25</v>
      </c>
    </row>
    <row r="101" spans="1:11" ht="15.6" hidden="1" x14ac:dyDescent="0.3">
      <c r="A101" s="15"/>
      <c r="B101" s="15"/>
      <c r="C101" s="15"/>
      <c r="D101" s="26" t="str">
        <f>PBS!D101</f>
        <v>13.6.15.3.5.2 3He recovery</v>
      </c>
      <c r="E101" s="15"/>
      <c r="F101" s="154"/>
      <c r="G101" s="154"/>
      <c r="H101" s="154"/>
      <c r="I101" s="154"/>
      <c r="J101" s="154"/>
      <c r="K101" s="150">
        <f>PBS!G101</f>
        <v>40</v>
      </c>
    </row>
    <row r="102" spans="1:11" ht="15.6" hidden="1" x14ac:dyDescent="0.3">
      <c r="A102" s="15"/>
      <c r="B102" s="15"/>
      <c r="C102" s="15"/>
      <c r="D102" s="26" t="str">
        <f>PBS!D102</f>
        <v>13.6.15.3.5.3 supply for coils</v>
      </c>
      <c r="E102" s="15"/>
      <c r="F102" s="154"/>
      <c r="G102" s="154"/>
      <c r="H102" s="154"/>
      <c r="I102" s="154"/>
      <c r="J102" s="154"/>
      <c r="K102" s="150">
        <f>PBS!G102</f>
        <v>32</v>
      </c>
    </row>
    <row r="103" spans="1:11" ht="15.6" x14ac:dyDescent="0.3">
      <c r="A103" s="103" t="str">
        <f>PBS!A103</f>
        <v>13.6.15.5 Experimental cave</v>
      </c>
      <c r="B103" s="103"/>
      <c r="C103" s="103"/>
      <c r="D103" s="103"/>
      <c r="E103" s="15"/>
      <c r="F103" s="149"/>
      <c r="G103" s="149">
        <f>SUM(G104,G105,G111,G122,G123,G124,G132)</f>
        <v>0</v>
      </c>
      <c r="H103" s="149">
        <f t="shared" ref="H103:J103" si="5">SUM(H104,H105,H111,H122,H123,H124,H132)</f>
        <v>537.52320000000009</v>
      </c>
      <c r="I103" s="149">
        <f t="shared" si="5"/>
        <v>187</v>
      </c>
      <c r="J103" s="149">
        <f t="shared" si="5"/>
        <v>0</v>
      </c>
      <c r="K103" s="150">
        <f>PBS!G103</f>
        <v>724.52320000000009</v>
      </c>
    </row>
    <row r="104" spans="1:11" ht="15.6" x14ac:dyDescent="0.3">
      <c r="A104" s="15"/>
      <c r="B104" s="107" t="str">
        <f>PBS!B104</f>
        <v>13.6.15.5.1 Personal safety system</v>
      </c>
      <c r="C104" s="107"/>
      <c r="D104" s="107"/>
      <c r="E104" s="15"/>
      <c r="F104" s="153"/>
      <c r="G104" s="153"/>
      <c r="H104" s="153"/>
      <c r="I104" s="153">
        <f>K104</f>
        <v>125</v>
      </c>
      <c r="J104" s="153"/>
      <c r="K104" s="150">
        <f>PBS!G104</f>
        <v>125</v>
      </c>
    </row>
    <row r="105" spans="1:11" ht="15.6" x14ac:dyDescent="0.3">
      <c r="A105" s="15"/>
      <c r="B105" s="107" t="str">
        <f>PBS!B105</f>
        <v>13.6.15.5.2 Utilities distribution</v>
      </c>
      <c r="C105" s="107"/>
      <c r="D105" s="107"/>
      <c r="E105" s="15"/>
      <c r="F105" s="153"/>
      <c r="G105" s="153"/>
      <c r="H105" s="153"/>
      <c r="I105" s="153">
        <f>K105</f>
        <v>0</v>
      </c>
      <c r="J105" s="153"/>
      <c r="K105" s="150">
        <f>PBS!G105</f>
        <v>0</v>
      </c>
    </row>
    <row r="106" spans="1:11" ht="15.6" hidden="1" x14ac:dyDescent="0.3">
      <c r="A106" s="15"/>
      <c r="B106" s="15"/>
      <c r="C106" s="2" t="str">
        <f>PBS!C106</f>
        <v>13.6.15.5.2.1 Power distribution</v>
      </c>
      <c r="D106" s="2"/>
      <c r="E106" s="15"/>
      <c r="F106" s="154"/>
      <c r="G106" s="154"/>
      <c r="H106" s="154"/>
      <c r="I106" s="154"/>
      <c r="J106" s="154"/>
      <c r="K106" s="150">
        <f>PBS!G106</f>
        <v>0</v>
      </c>
    </row>
    <row r="107" spans="1:11" ht="15.6" hidden="1" x14ac:dyDescent="0.3">
      <c r="A107" s="15"/>
      <c r="B107" s="15"/>
      <c r="C107" s="2" t="str">
        <f>PBS!C107</f>
        <v>13.6.15.5.2.2 Chilled water distribution</v>
      </c>
      <c r="D107" s="2"/>
      <c r="E107" s="15"/>
      <c r="F107" s="154"/>
      <c r="G107" s="154"/>
      <c r="H107" s="154"/>
      <c r="I107" s="154"/>
      <c r="J107" s="154"/>
      <c r="K107" s="150">
        <f>PBS!G107</f>
        <v>0</v>
      </c>
    </row>
    <row r="108" spans="1:11" ht="15.6" hidden="1" x14ac:dyDescent="0.3">
      <c r="A108" s="15"/>
      <c r="B108" s="15"/>
      <c r="C108" s="2" t="str">
        <f>PBS!C108</f>
        <v>13.6.15.5.2.3 Compressed air distribution</v>
      </c>
      <c r="D108" s="2"/>
      <c r="E108" s="15"/>
      <c r="F108" s="154"/>
      <c r="G108" s="154"/>
      <c r="H108" s="154"/>
      <c r="I108" s="154"/>
      <c r="J108" s="154"/>
      <c r="K108" s="150">
        <f>PBS!G108</f>
        <v>0</v>
      </c>
    </row>
    <row r="109" spans="1:11" ht="15.6" hidden="1" x14ac:dyDescent="0.3">
      <c r="A109" s="15"/>
      <c r="B109" s="15"/>
      <c r="C109" s="2" t="str">
        <f>PBS!C109</f>
        <v>13.6.15.5.2.4 Gas distribution</v>
      </c>
      <c r="D109" s="2"/>
      <c r="E109" s="15"/>
      <c r="F109" s="154"/>
      <c r="G109" s="154"/>
      <c r="H109" s="154"/>
      <c r="I109" s="154"/>
      <c r="J109" s="154"/>
      <c r="K109" s="150">
        <f>PBS!G109</f>
        <v>0</v>
      </c>
    </row>
    <row r="110" spans="1:11" ht="15.6" hidden="1" x14ac:dyDescent="0.3">
      <c r="A110" s="15"/>
      <c r="B110" s="15"/>
      <c r="C110" s="15"/>
      <c r="D110" s="26" t="str">
        <f>PBS!D110</f>
        <v>13.6.15.5.2.4.1 ArCO2 detector gas</v>
      </c>
      <c r="E110" s="15"/>
      <c r="F110" s="154"/>
      <c r="G110" s="154"/>
      <c r="H110" s="154"/>
      <c r="I110" s="154"/>
      <c r="J110" s="154"/>
      <c r="K110" s="150">
        <f>PBS!G110</f>
        <v>0</v>
      </c>
    </row>
    <row r="111" spans="1:11" ht="15.6" x14ac:dyDescent="0.3">
      <c r="A111" s="15"/>
      <c r="B111" s="107" t="str">
        <f>PBS!B111</f>
        <v>13.6.15.5.3 Support infrastructure</v>
      </c>
      <c r="C111" s="107"/>
      <c r="D111" s="107"/>
      <c r="E111" s="15"/>
      <c r="F111" s="153"/>
      <c r="G111" s="153"/>
      <c r="H111" s="153"/>
      <c r="I111" s="153">
        <f>K111</f>
        <v>14</v>
      </c>
      <c r="J111" s="153"/>
      <c r="K111" s="150">
        <f>PBS!G111</f>
        <v>14</v>
      </c>
    </row>
    <row r="112" spans="1:11" ht="15.6" hidden="1" x14ac:dyDescent="0.3">
      <c r="A112" s="15"/>
      <c r="B112" s="15"/>
      <c r="C112" s="2" t="str">
        <f>PBS!C112</f>
        <v>13.6.15.5.3.1 Power</v>
      </c>
      <c r="D112" s="2"/>
      <c r="E112" s="15"/>
      <c r="F112" s="154"/>
      <c r="G112" s="154"/>
      <c r="H112" s="154"/>
      <c r="I112" s="154"/>
      <c r="J112" s="154"/>
      <c r="K112" s="150">
        <f>PBS!G112</f>
        <v>0</v>
      </c>
    </row>
    <row r="113" spans="1:11" ht="15.6" hidden="1" x14ac:dyDescent="0.3">
      <c r="A113" s="15"/>
      <c r="B113" s="15"/>
      <c r="C113" s="2" t="str">
        <f>PBS!C113</f>
        <v>13.6.15.5.3.2 Network</v>
      </c>
      <c r="D113" s="2"/>
      <c r="E113" s="15"/>
      <c r="F113" s="154"/>
      <c r="G113" s="154"/>
      <c r="H113" s="154"/>
      <c r="I113" s="154"/>
      <c r="J113" s="154"/>
      <c r="K113" s="150">
        <f>PBS!G113</f>
        <v>0</v>
      </c>
    </row>
    <row r="114" spans="1:11" ht="15.6" hidden="1" x14ac:dyDescent="0.3">
      <c r="A114" s="15"/>
      <c r="B114" s="15"/>
      <c r="C114" s="2" t="str">
        <f>PBS!C114</f>
        <v>13.6.15.5.3.3 Lightning</v>
      </c>
      <c r="D114" s="2"/>
      <c r="E114" s="15"/>
      <c r="F114" s="154"/>
      <c r="G114" s="154"/>
      <c r="H114" s="154"/>
      <c r="I114" s="154"/>
      <c r="J114" s="154"/>
      <c r="K114" s="150">
        <f>PBS!G114</f>
        <v>0</v>
      </c>
    </row>
    <row r="115" spans="1:11" ht="15.6" hidden="1" x14ac:dyDescent="0.3">
      <c r="A115" s="15"/>
      <c r="B115" s="15"/>
      <c r="C115" s="2" t="str">
        <f>PBS!C115</f>
        <v>13.6.15.5.3.4 Ventilation</v>
      </c>
      <c r="D115" s="2"/>
      <c r="E115" s="15"/>
      <c r="F115" s="154"/>
      <c r="G115" s="154"/>
      <c r="H115" s="154"/>
      <c r="I115" s="154"/>
      <c r="J115" s="154"/>
      <c r="K115" s="150">
        <f>PBS!G115</f>
        <v>0</v>
      </c>
    </row>
    <row r="116" spans="1:11" ht="15.6" hidden="1" x14ac:dyDescent="0.3">
      <c r="A116" s="15"/>
      <c r="B116" s="15"/>
      <c r="C116" s="2" t="str">
        <f>PBS!C116</f>
        <v>13.6.15.5.3.5 Fire protection</v>
      </c>
      <c r="D116" s="2"/>
      <c r="E116" s="15"/>
      <c r="F116" s="154"/>
      <c r="G116" s="154"/>
      <c r="H116" s="154"/>
      <c r="I116" s="154"/>
      <c r="J116" s="154"/>
      <c r="K116" s="150">
        <f>PBS!G116</f>
        <v>0</v>
      </c>
    </row>
    <row r="117" spans="1:11" ht="15.6" hidden="1" x14ac:dyDescent="0.3">
      <c r="A117" s="15"/>
      <c r="B117" s="15"/>
      <c r="C117" s="2" t="str">
        <f>PBS!C117</f>
        <v>13.6.15.5.3.6 O2 montitoring</v>
      </c>
      <c r="D117" s="2"/>
      <c r="E117" s="15"/>
      <c r="F117" s="154"/>
      <c r="G117" s="154"/>
      <c r="H117" s="154"/>
      <c r="I117" s="154"/>
      <c r="J117" s="154"/>
      <c r="K117" s="150">
        <f>PBS!G117</f>
        <v>0</v>
      </c>
    </row>
    <row r="118" spans="1:11" ht="15.6" hidden="1" x14ac:dyDescent="0.3">
      <c r="A118" s="15"/>
      <c r="B118" s="15"/>
      <c r="C118" s="2" t="str">
        <f>PBS!C118</f>
        <v>13.6.15.5.3.7 H2O leakage monitoring</v>
      </c>
      <c r="D118" s="2"/>
      <c r="E118" s="15"/>
      <c r="F118" s="154"/>
      <c r="G118" s="154"/>
      <c r="H118" s="154"/>
      <c r="I118" s="154"/>
      <c r="J118" s="154"/>
      <c r="K118" s="150">
        <f>PBS!G118</f>
        <v>0</v>
      </c>
    </row>
    <row r="119" spans="1:11" ht="15.6" hidden="1" x14ac:dyDescent="0.3">
      <c r="A119" s="15"/>
      <c r="B119" s="15"/>
      <c r="C119" s="2" t="str">
        <f>PBS!C119</f>
        <v>13.6.15.5.3.9 Remote area video surveillance</v>
      </c>
      <c r="D119" s="2"/>
      <c r="E119" s="15"/>
      <c r="F119" s="154"/>
      <c r="G119" s="154"/>
      <c r="H119" s="154"/>
      <c r="I119" s="154"/>
      <c r="J119" s="154"/>
      <c r="K119" s="150">
        <f>PBS!G119</f>
        <v>0</v>
      </c>
    </row>
    <row r="120" spans="1:11" ht="15.6" hidden="1" x14ac:dyDescent="0.3">
      <c r="A120" s="15"/>
      <c r="B120" s="15"/>
      <c r="C120" s="2" t="str">
        <f>PBS!C120</f>
        <v>13.6.15.5.3.10 Local crane</v>
      </c>
      <c r="D120" s="2"/>
      <c r="E120" s="15"/>
      <c r="F120" s="154"/>
      <c r="G120" s="154"/>
      <c r="H120" s="154"/>
      <c r="I120" s="154"/>
      <c r="J120" s="154"/>
      <c r="K120" s="150">
        <f>PBS!G120</f>
        <v>14</v>
      </c>
    </row>
    <row r="121" spans="1:11" ht="15.6" hidden="1" x14ac:dyDescent="0.3">
      <c r="A121" s="15"/>
      <c r="B121" s="15"/>
      <c r="C121" s="2" t="str">
        <f>PBS!C121</f>
        <v>13.6.15.5.3.11 Public address system</v>
      </c>
      <c r="D121" s="2"/>
      <c r="E121" s="157"/>
      <c r="F121" s="154"/>
      <c r="G121" s="154"/>
      <c r="H121" s="154"/>
      <c r="I121" s="154"/>
      <c r="J121" s="154"/>
      <c r="K121" s="150">
        <f>PBS!G121</f>
        <v>0</v>
      </c>
    </row>
    <row r="122" spans="1:11" ht="15.6" x14ac:dyDescent="0.3">
      <c r="A122" s="15"/>
      <c r="B122" s="107" t="str">
        <f>PBS!B122</f>
        <v>13.6.15.5.4 Shielding</v>
      </c>
      <c r="C122" s="107"/>
      <c r="D122" s="107"/>
      <c r="E122" s="158"/>
      <c r="F122" s="153"/>
      <c r="G122" s="153"/>
      <c r="H122" s="153">
        <f>K122</f>
        <v>417.52320000000003</v>
      </c>
      <c r="I122" s="153"/>
      <c r="J122" s="153"/>
      <c r="K122" s="150">
        <f>PBS!G122</f>
        <v>417.52320000000003</v>
      </c>
    </row>
    <row r="123" spans="1:11" ht="15.6" x14ac:dyDescent="0.3">
      <c r="A123" s="15"/>
      <c r="B123" s="107" t="str">
        <f>PBS!B123</f>
        <v>13.6.15.5.5 Cave structure</v>
      </c>
      <c r="C123" s="107"/>
      <c r="D123" s="107"/>
      <c r="E123" s="15"/>
      <c r="F123" s="153"/>
      <c r="G123" s="153"/>
      <c r="H123" s="153">
        <f>K123</f>
        <v>120</v>
      </c>
      <c r="I123" s="153"/>
      <c r="J123" s="153"/>
      <c r="K123" s="150">
        <f>PBS!G123</f>
        <v>120</v>
      </c>
    </row>
    <row r="124" spans="1:11" ht="15.6" x14ac:dyDescent="0.3">
      <c r="A124" s="15"/>
      <c r="B124" s="107" t="str">
        <f>PBS!B124</f>
        <v>13.6.15.5.6 Sample env. utilities supply</v>
      </c>
      <c r="C124" s="107"/>
      <c r="D124" s="107"/>
      <c r="E124" s="15"/>
      <c r="F124" s="153"/>
      <c r="G124" s="153"/>
      <c r="H124" s="153"/>
      <c r="I124" s="153">
        <f>K124</f>
        <v>48</v>
      </c>
      <c r="J124" s="153"/>
      <c r="K124" s="150">
        <f>PBS!G124</f>
        <v>48</v>
      </c>
    </row>
    <row r="125" spans="1:11" ht="15.6" hidden="1" x14ac:dyDescent="0.3">
      <c r="A125" s="15"/>
      <c r="B125" s="15"/>
      <c r="C125" s="2" t="str">
        <f>PBS!C125</f>
        <v>13.6.15.5.6.1 Power board</v>
      </c>
      <c r="D125" s="2"/>
      <c r="E125" s="15"/>
      <c r="F125" s="154"/>
      <c r="G125" s="154"/>
      <c r="H125" s="154"/>
      <c r="I125" s="154"/>
      <c r="J125" s="154"/>
      <c r="K125" s="150">
        <f>PBS!G125</f>
        <v>48</v>
      </c>
    </row>
    <row r="126" spans="1:11" ht="15.6" hidden="1" x14ac:dyDescent="0.3">
      <c r="A126" s="15"/>
      <c r="B126" s="15"/>
      <c r="C126" s="2" t="str">
        <f>PBS!C126</f>
        <v>13.6.15.5.6.2 Supply gasses board</v>
      </c>
      <c r="D126" s="2"/>
      <c r="E126" s="15"/>
      <c r="F126" s="154"/>
      <c r="G126" s="154"/>
      <c r="H126" s="154"/>
      <c r="I126" s="154"/>
      <c r="J126" s="154"/>
      <c r="K126" s="150">
        <f>PBS!G126</f>
        <v>0</v>
      </c>
    </row>
    <row r="127" spans="1:11" ht="15.6" hidden="1" x14ac:dyDescent="0.3">
      <c r="A127" s="15"/>
      <c r="B127" s="15"/>
      <c r="C127" s="15"/>
      <c r="D127" s="26" t="str">
        <f>PBS!D127</f>
        <v>13.6.15.5.6.2.1 N2</v>
      </c>
      <c r="E127" s="15"/>
      <c r="F127" s="154"/>
      <c r="G127" s="154"/>
      <c r="H127" s="154"/>
      <c r="I127" s="154"/>
      <c r="J127" s="154"/>
      <c r="K127" s="150">
        <f>PBS!G127</f>
        <v>0</v>
      </c>
    </row>
    <row r="128" spans="1:11" ht="15.6" hidden="1" x14ac:dyDescent="0.3">
      <c r="A128" s="15"/>
      <c r="B128" s="15"/>
      <c r="C128" s="15"/>
      <c r="D128" s="26" t="str">
        <f>PBS!D128</f>
        <v>13.6.15.5.6.2.2 H2</v>
      </c>
      <c r="E128" s="15"/>
      <c r="F128" s="154"/>
      <c r="G128" s="154"/>
      <c r="H128" s="154"/>
      <c r="I128" s="154"/>
      <c r="J128" s="154"/>
      <c r="K128" s="150">
        <f>PBS!G128</f>
        <v>0</v>
      </c>
    </row>
    <row r="129" spans="1:11" ht="15.6" hidden="1" x14ac:dyDescent="0.3">
      <c r="A129" s="15"/>
      <c r="B129" s="15"/>
      <c r="C129" s="15"/>
      <c r="D129" s="26" t="str">
        <f>PBS!D129</f>
        <v>13.6.15.5.6.2.3 3He</v>
      </c>
      <c r="E129" s="15"/>
      <c r="F129" s="154"/>
      <c r="G129" s="154"/>
      <c r="H129" s="154"/>
      <c r="I129" s="154"/>
      <c r="J129" s="154"/>
      <c r="K129" s="150">
        <f>PBS!G129</f>
        <v>0</v>
      </c>
    </row>
    <row r="130" spans="1:11" ht="15.6" hidden="1" x14ac:dyDescent="0.3">
      <c r="A130" s="15"/>
      <c r="B130" s="15"/>
      <c r="C130" s="2" t="str">
        <f>PBS!C130</f>
        <v>13.6.15.5.6.3 Chilled water board</v>
      </c>
      <c r="D130" s="2"/>
      <c r="E130" s="15"/>
      <c r="F130" s="154"/>
      <c r="G130" s="154"/>
      <c r="H130" s="154"/>
      <c r="I130" s="154"/>
      <c r="J130" s="154"/>
      <c r="K130" s="150">
        <f>PBS!G130</f>
        <v>0</v>
      </c>
    </row>
    <row r="131" spans="1:11" ht="15.6" hidden="1" x14ac:dyDescent="0.3">
      <c r="A131" s="15"/>
      <c r="B131" s="15"/>
      <c r="C131" s="2" t="str">
        <f>PBS!C131</f>
        <v>13.6.15.5.6.4 Compressed air</v>
      </c>
      <c r="D131" s="2"/>
      <c r="E131" s="15"/>
      <c r="F131" s="154"/>
      <c r="G131" s="154"/>
      <c r="H131" s="154"/>
      <c r="I131" s="154"/>
      <c r="J131" s="154"/>
      <c r="K131" s="150">
        <f>PBS!G131</f>
        <v>0</v>
      </c>
    </row>
    <row r="132" spans="1:11" ht="15.6" x14ac:dyDescent="0.3">
      <c r="A132" s="15"/>
      <c r="B132" s="107" t="str">
        <f>PBS!B132</f>
        <v>13.6.15.5.7 Sample env. Control box</v>
      </c>
      <c r="C132" s="107"/>
      <c r="D132" s="107"/>
      <c r="E132" s="15"/>
      <c r="F132" s="153"/>
      <c r="G132" s="153"/>
      <c r="H132" s="153"/>
      <c r="I132" s="153">
        <f>K132</f>
        <v>0</v>
      </c>
      <c r="J132" s="153"/>
      <c r="K132" s="150">
        <f>PBS!G132</f>
        <v>0</v>
      </c>
    </row>
    <row r="133" spans="1:11" ht="15.6" x14ac:dyDescent="0.3">
      <c r="A133" s="103" t="str">
        <f>PBS!A133</f>
        <v>13.6.15.6 Control Hutch</v>
      </c>
      <c r="B133" s="103"/>
      <c r="C133" s="103"/>
      <c r="D133" s="103"/>
      <c r="E133" s="15"/>
      <c r="F133" s="149"/>
      <c r="G133" s="149">
        <f>SUM(G134,G144,G145)</f>
        <v>0</v>
      </c>
      <c r="H133" s="149">
        <f t="shared" ref="H133:J133" si="6">SUM(H134,H144,H145)</f>
        <v>0</v>
      </c>
      <c r="I133" s="149">
        <f t="shared" si="6"/>
        <v>25</v>
      </c>
      <c r="J133" s="149">
        <f t="shared" si="6"/>
        <v>0</v>
      </c>
      <c r="K133" s="150">
        <f>PBS!G133</f>
        <v>25</v>
      </c>
    </row>
    <row r="134" spans="1:11" ht="15.6" x14ac:dyDescent="0.3">
      <c r="A134" s="15"/>
      <c r="B134" s="107" t="str">
        <f>PBS!B134</f>
        <v>13.6.15.6.1 Support infrastructure</v>
      </c>
      <c r="C134" s="107"/>
      <c r="D134" s="107"/>
      <c r="E134" s="15"/>
      <c r="F134" s="153"/>
      <c r="G134" s="153"/>
      <c r="H134" s="153"/>
      <c r="I134" s="153">
        <f>K134</f>
        <v>0</v>
      </c>
      <c r="J134" s="153"/>
      <c r="K134" s="150">
        <f>PBS!G134</f>
        <v>0</v>
      </c>
    </row>
    <row r="135" spans="1:11" ht="15.6" hidden="1" x14ac:dyDescent="0.3">
      <c r="A135" s="15"/>
      <c r="B135" s="15"/>
      <c r="C135" s="2" t="str">
        <f>PBS!C135</f>
        <v>13.6.15.6.1.1 Power</v>
      </c>
      <c r="D135" s="2"/>
      <c r="E135" s="15"/>
      <c r="F135" s="154"/>
      <c r="G135" s="154"/>
      <c r="H135" s="154"/>
      <c r="I135" s="154"/>
      <c r="J135" s="154"/>
      <c r="K135" s="150">
        <f>PBS!G135</f>
        <v>0</v>
      </c>
    </row>
    <row r="136" spans="1:11" ht="15.6" hidden="1" x14ac:dyDescent="0.3">
      <c r="A136" s="15"/>
      <c r="B136" s="15"/>
      <c r="C136" s="2" t="str">
        <f>PBS!C136</f>
        <v>13.6.15.6.1.2 Network</v>
      </c>
      <c r="D136" s="2"/>
      <c r="E136" s="15"/>
      <c r="F136" s="154"/>
      <c r="G136" s="154"/>
      <c r="H136" s="154"/>
      <c r="I136" s="154"/>
      <c r="J136" s="154"/>
      <c r="K136" s="150">
        <f>PBS!G136</f>
        <v>0</v>
      </c>
    </row>
    <row r="137" spans="1:11" ht="15.6" hidden="1" x14ac:dyDescent="0.3">
      <c r="A137" s="15"/>
      <c r="B137" s="15"/>
      <c r="C137" s="2" t="str">
        <f>PBS!C137</f>
        <v>13.6.15.6.1.3 Lightning</v>
      </c>
      <c r="D137" s="2"/>
      <c r="E137" s="15"/>
      <c r="F137" s="154"/>
      <c r="G137" s="154"/>
      <c r="H137" s="154"/>
      <c r="I137" s="154"/>
      <c r="J137" s="154"/>
      <c r="K137" s="150">
        <f>PBS!G137</f>
        <v>0</v>
      </c>
    </row>
    <row r="138" spans="1:11" ht="15.6" hidden="1" x14ac:dyDescent="0.3">
      <c r="A138" s="15"/>
      <c r="B138" s="15"/>
      <c r="C138" s="2" t="str">
        <f>PBS!C138</f>
        <v>13.6.15.6.1.4 Ventilation</v>
      </c>
      <c r="D138" s="2"/>
      <c r="E138" s="15"/>
      <c r="F138" s="154"/>
      <c r="G138" s="154"/>
      <c r="H138" s="154"/>
      <c r="I138" s="154"/>
      <c r="J138" s="154"/>
      <c r="K138" s="150">
        <f>PBS!G138</f>
        <v>0</v>
      </c>
    </row>
    <row r="139" spans="1:11" ht="15.6" hidden="1" x14ac:dyDescent="0.3">
      <c r="A139" s="15"/>
      <c r="B139" s="15"/>
      <c r="C139" s="2" t="str">
        <f>PBS!C139</f>
        <v>13.6.15.6.1.5 Fire protection</v>
      </c>
      <c r="D139" s="2"/>
      <c r="E139" s="15"/>
      <c r="F139" s="154"/>
      <c r="G139" s="154"/>
      <c r="H139" s="154"/>
      <c r="I139" s="154"/>
      <c r="J139" s="154"/>
      <c r="K139" s="150">
        <f>PBS!G139</f>
        <v>0</v>
      </c>
    </row>
    <row r="140" spans="1:11" ht="15.6" hidden="1" x14ac:dyDescent="0.3">
      <c r="A140" s="15"/>
      <c r="B140" s="15"/>
      <c r="C140" s="2" t="str">
        <f>PBS!C140</f>
        <v>13.6.15.6.1.6 O2 montitoring</v>
      </c>
      <c r="D140" s="2"/>
      <c r="E140" s="15"/>
      <c r="F140" s="154"/>
      <c r="G140" s="154"/>
      <c r="H140" s="154"/>
      <c r="I140" s="154"/>
      <c r="J140" s="154"/>
      <c r="K140" s="150">
        <f>PBS!G140</f>
        <v>0</v>
      </c>
    </row>
    <row r="141" spans="1:11" ht="15.6" hidden="1" x14ac:dyDescent="0.3">
      <c r="A141" s="15"/>
      <c r="B141" s="15"/>
      <c r="C141" s="2" t="str">
        <f>PBS!C141</f>
        <v>13.6.15.6.1.7 H2O leakage monitoring</v>
      </c>
      <c r="D141" s="2"/>
      <c r="E141" s="15"/>
      <c r="F141" s="154"/>
      <c r="G141" s="154"/>
      <c r="H141" s="154"/>
      <c r="I141" s="154"/>
      <c r="J141" s="154"/>
      <c r="K141" s="150">
        <f>PBS!G141</f>
        <v>0</v>
      </c>
    </row>
    <row r="142" spans="1:11" ht="15.6" hidden="1" x14ac:dyDescent="0.3">
      <c r="A142" s="15"/>
      <c r="B142" s="15"/>
      <c r="C142" s="2" t="str">
        <f>PBS!C142</f>
        <v>13.6.15.6.1.9 Remote area video surveillance</v>
      </c>
      <c r="D142" s="2"/>
      <c r="E142" s="15"/>
      <c r="F142" s="154"/>
      <c r="G142" s="154"/>
      <c r="H142" s="154"/>
      <c r="I142" s="154"/>
      <c r="J142" s="154"/>
      <c r="K142" s="150">
        <f>PBS!G142</f>
        <v>0</v>
      </c>
    </row>
    <row r="143" spans="1:11" ht="15.6" hidden="1" x14ac:dyDescent="0.3">
      <c r="A143" s="15"/>
      <c r="B143" s="15"/>
      <c r="C143" s="2" t="str">
        <f>PBS!C143</f>
        <v>13.6.15.5.1.11 Public address system</v>
      </c>
      <c r="D143" s="2"/>
      <c r="E143" s="15"/>
      <c r="F143" s="154"/>
      <c r="G143" s="154"/>
      <c r="H143" s="154"/>
      <c r="I143" s="154"/>
      <c r="J143" s="154"/>
      <c r="K143" s="150">
        <f>PBS!G143</f>
        <v>0</v>
      </c>
    </row>
    <row r="144" spans="1:11" ht="15.6" x14ac:dyDescent="0.3">
      <c r="A144" s="15"/>
      <c r="B144" s="107" t="str">
        <f>PBS!B144</f>
        <v>13.6.15.6.2 Hutch building structure</v>
      </c>
      <c r="C144" s="107"/>
      <c r="D144" s="107"/>
      <c r="E144" s="15"/>
      <c r="F144" s="153"/>
      <c r="G144" s="153"/>
      <c r="H144" s="153"/>
      <c r="I144" s="153">
        <f>K144</f>
        <v>25</v>
      </c>
      <c r="J144" s="153"/>
      <c r="K144" s="150">
        <f>PBS!G144</f>
        <v>25</v>
      </c>
    </row>
    <row r="145" spans="1:12" ht="15.6" x14ac:dyDescent="0.3">
      <c r="A145" s="15"/>
      <c r="B145" s="107" t="str">
        <f>PBS!B145</f>
        <v>13.6.15.6.3 Control terminal</v>
      </c>
      <c r="C145" s="107"/>
      <c r="D145" s="107"/>
      <c r="E145" s="15"/>
      <c r="F145" s="153"/>
      <c r="G145" s="153"/>
      <c r="H145" s="153"/>
      <c r="I145" s="153">
        <f>K145</f>
        <v>0</v>
      </c>
      <c r="J145" s="153"/>
      <c r="K145" s="150">
        <f>PBS!G145</f>
        <v>0</v>
      </c>
    </row>
    <row r="146" spans="1:12" ht="15.6" x14ac:dyDescent="0.3">
      <c r="A146" s="103" t="str">
        <f>PBS!A146</f>
        <v>13.6.15.7 Sample preparation area</v>
      </c>
      <c r="B146" s="103"/>
      <c r="C146" s="103"/>
      <c r="D146" s="103"/>
      <c r="E146" s="15"/>
      <c r="F146" s="149"/>
      <c r="G146" s="149">
        <f>SUM(G147,G162,G163)</f>
        <v>0</v>
      </c>
      <c r="H146" s="149">
        <f t="shared" ref="H146:J146" si="7">SUM(H147,H162,H163)</f>
        <v>0</v>
      </c>
      <c r="I146" s="149">
        <f>SUM(I147,I152,I162,I163)</f>
        <v>26.45</v>
      </c>
      <c r="J146" s="149">
        <f t="shared" si="7"/>
        <v>0</v>
      </c>
      <c r="K146" s="150">
        <f>PBS!G146</f>
        <v>26.45</v>
      </c>
    </row>
    <row r="147" spans="1:12" ht="15.6" x14ac:dyDescent="0.3">
      <c r="A147" s="15"/>
      <c r="B147" s="107" t="str">
        <f>PBS!B147</f>
        <v>13.6.15.7.1 Utilities distribution</v>
      </c>
      <c r="C147" s="107"/>
      <c r="D147" s="107"/>
      <c r="E147" s="15"/>
      <c r="F147" s="153"/>
      <c r="G147" s="153"/>
      <c r="H147" s="153"/>
      <c r="I147" s="153">
        <f>K147</f>
        <v>0</v>
      </c>
      <c r="J147" s="153"/>
      <c r="K147" s="150">
        <f>PBS!G147</f>
        <v>0</v>
      </c>
    </row>
    <row r="148" spans="1:12" ht="15.6" hidden="1" x14ac:dyDescent="0.3">
      <c r="A148" s="15"/>
      <c r="B148" s="15"/>
      <c r="C148" s="2" t="str">
        <f>PBS!C148</f>
        <v>13.6.15.7.1.1 Power distribution</v>
      </c>
      <c r="D148" s="2"/>
      <c r="E148" s="15"/>
      <c r="F148" s="154"/>
      <c r="G148" s="154"/>
      <c r="H148" s="154"/>
      <c r="I148" s="154"/>
      <c r="J148" s="154"/>
      <c r="K148" s="150">
        <f>PBS!G148</f>
        <v>0</v>
      </c>
    </row>
    <row r="149" spans="1:12" ht="15.6" hidden="1" x14ac:dyDescent="0.3">
      <c r="A149" s="15"/>
      <c r="B149" s="15"/>
      <c r="C149" s="2" t="str">
        <f>PBS!C149</f>
        <v>13.6.15.7.1.2 Chilled water distribution</v>
      </c>
      <c r="D149" s="2"/>
      <c r="E149" s="15"/>
      <c r="F149" s="154"/>
      <c r="G149" s="154"/>
      <c r="H149" s="154"/>
      <c r="I149" s="154"/>
      <c r="J149" s="154"/>
      <c r="K149" s="150">
        <f>PBS!G149</f>
        <v>0</v>
      </c>
    </row>
    <row r="150" spans="1:12" ht="15.6" hidden="1" x14ac:dyDescent="0.3">
      <c r="A150" s="15"/>
      <c r="B150" s="15"/>
      <c r="C150" s="2" t="str">
        <f>PBS!C150</f>
        <v>13.6.15.7.1.3 Compressed air distribution</v>
      </c>
      <c r="D150" s="2"/>
      <c r="E150" s="15"/>
      <c r="F150" s="154"/>
      <c r="G150" s="154"/>
      <c r="H150" s="154"/>
      <c r="I150" s="154"/>
      <c r="J150" s="154"/>
      <c r="K150" s="150">
        <f>PBS!G150</f>
        <v>0</v>
      </c>
    </row>
    <row r="151" spans="1:12" ht="15.6" hidden="1" x14ac:dyDescent="0.3">
      <c r="A151" s="15"/>
      <c r="B151" s="15"/>
      <c r="C151" s="2" t="str">
        <f>PBS!C151</f>
        <v>13.6.15.7.1.4 Gas distribution</v>
      </c>
      <c r="D151" s="2"/>
      <c r="E151" s="15"/>
      <c r="F151" s="154"/>
      <c r="G151" s="154"/>
      <c r="H151" s="154"/>
      <c r="I151" s="154"/>
      <c r="J151" s="154"/>
      <c r="K151" s="150">
        <f>PBS!G151</f>
        <v>0</v>
      </c>
    </row>
    <row r="152" spans="1:12" ht="15.6" x14ac:dyDescent="0.3">
      <c r="A152" s="15"/>
      <c r="B152" s="107" t="str">
        <f>PBS!B152</f>
        <v>13.6.15.7.2 Support infrastructure</v>
      </c>
      <c r="C152" s="107"/>
      <c r="D152" s="107"/>
      <c r="E152" s="15"/>
      <c r="F152" s="153"/>
      <c r="G152" s="153"/>
      <c r="H152" s="153"/>
      <c r="I152" s="153">
        <f>K152</f>
        <v>0</v>
      </c>
      <c r="J152" s="153"/>
      <c r="K152" s="150">
        <f>PBS!G152</f>
        <v>0</v>
      </c>
    </row>
    <row r="153" spans="1:12" ht="15.6" hidden="1" x14ac:dyDescent="0.3">
      <c r="A153" s="15"/>
      <c r="B153" s="15"/>
      <c r="C153" s="2" t="str">
        <f>PBS!C153</f>
        <v>13.6.15.7.2.1 Power</v>
      </c>
      <c r="D153" s="2"/>
      <c r="E153" s="15"/>
      <c r="F153" s="154"/>
      <c r="G153" s="154"/>
      <c r="H153" s="154"/>
      <c r="I153" s="154"/>
      <c r="J153" s="154"/>
      <c r="K153" s="150">
        <f>PBS!G153</f>
        <v>0</v>
      </c>
    </row>
    <row r="154" spans="1:12" ht="15.6" hidden="1" x14ac:dyDescent="0.3">
      <c r="A154" s="15"/>
      <c r="B154" s="15"/>
      <c r="C154" s="2" t="str">
        <f>PBS!C154</f>
        <v>13.6.15.7.2.2 Network</v>
      </c>
      <c r="D154" s="2"/>
      <c r="E154" s="15"/>
      <c r="F154" s="154"/>
      <c r="G154" s="154"/>
      <c r="H154" s="154"/>
      <c r="I154" s="154"/>
      <c r="J154" s="154"/>
      <c r="K154" s="150">
        <f>PBS!G154</f>
        <v>0</v>
      </c>
    </row>
    <row r="155" spans="1:12" ht="15.6" hidden="1" x14ac:dyDescent="0.3">
      <c r="A155" s="15"/>
      <c r="B155" s="15"/>
      <c r="C155" s="2" t="str">
        <f>PBS!C155</f>
        <v>13.6.15.7.2.3 Lightning</v>
      </c>
      <c r="D155" s="2"/>
      <c r="E155" s="15"/>
      <c r="F155" s="154"/>
      <c r="G155" s="154"/>
      <c r="H155" s="154"/>
      <c r="I155" s="154"/>
      <c r="J155" s="154"/>
      <c r="K155" s="150">
        <f>PBS!G155</f>
        <v>0</v>
      </c>
    </row>
    <row r="156" spans="1:12" ht="15.6" hidden="1" x14ac:dyDescent="0.3">
      <c r="A156" s="15"/>
      <c r="B156" s="15"/>
      <c r="C156" s="2" t="str">
        <f>PBS!C156</f>
        <v>13.6.15.7.2.4 Ventilation</v>
      </c>
      <c r="D156" s="2"/>
      <c r="E156" s="15"/>
      <c r="F156" s="154"/>
      <c r="G156" s="154"/>
      <c r="H156" s="154"/>
      <c r="I156" s="154"/>
      <c r="J156" s="154"/>
      <c r="K156" s="150">
        <f>PBS!G156</f>
        <v>0</v>
      </c>
    </row>
    <row r="157" spans="1:12" ht="15.6" hidden="1" x14ac:dyDescent="0.3">
      <c r="A157" s="15"/>
      <c r="B157" s="15"/>
      <c r="C157" s="2" t="str">
        <f>PBS!C157</f>
        <v>13.6.15.7.2.5 Fire protection</v>
      </c>
      <c r="D157" s="2"/>
      <c r="E157" s="15"/>
      <c r="F157" s="154"/>
      <c r="G157" s="154"/>
      <c r="H157" s="154"/>
      <c r="I157" s="154"/>
      <c r="J157" s="154"/>
      <c r="K157" s="150">
        <f>PBS!G157</f>
        <v>0</v>
      </c>
    </row>
    <row r="158" spans="1:12" ht="21" hidden="1" x14ac:dyDescent="0.35">
      <c r="A158" s="15"/>
      <c r="B158" s="15"/>
      <c r="C158" s="2" t="str">
        <f>PBS!C158</f>
        <v>13.6.15.7.2.6 O2 montitoring</v>
      </c>
      <c r="D158" s="2"/>
      <c r="E158" s="159"/>
      <c r="F158" s="160"/>
      <c r="G158" s="160"/>
      <c r="H158" s="160"/>
      <c r="I158" s="160"/>
      <c r="J158" s="160"/>
      <c r="K158" s="150">
        <f>PBS!G158</f>
        <v>0</v>
      </c>
      <c r="L158" s="151"/>
    </row>
    <row r="159" spans="1:12" ht="15.6" hidden="1" x14ac:dyDescent="0.3">
      <c r="A159" s="15"/>
      <c r="B159" s="15"/>
      <c r="C159" s="2" t="str">
        <f>PBS!C159</f>
        <v>13.6.15.7.2.7 H2O leakage monitoring</v>
      </c>
      <c r="D159" s="2"/>
      <c r="E159" s="161"/>
      <c r="F159" s="162"/>
      <c r="G159" s="162"/>
      <c r="H159" s="162"/>
      <c r="I159" s="162"/>
      <c r="J159" s="162"/>
      <c r="K159" s="150">
        <f>PBS!G159</f>
        <v>0</v>
      </c>
    </row>
    <row r="160" spans="1:12" ht="15.6" hidden="1" x14ac:dyDescent="0.3">
      <c r="A160" s="15"/>
      <c r="B160" s="15"/>
      <c r="C160" s="2" t="str">
        <f>PBS!C160</f>
        <v>13.6.15.7.2.9 Remote area video surveillance</v>
      </c>
      <c r="D160" s="2"/>
      <c r="E160" s="161"/>
      <c r="F160" s="162"/>
      <c r="G160" s="162"/>
      <c r="H160" s="162"/>
      <c r="I160" s="162"/>
      <c r="J160" s="162"/>
      <c r="K160" s="150">
        <f>PBS!G160</f>
        <v>0</v>
      </c>
    </row>
    <row r="161" spans="1:11" ht="15.6" hidden="1" x14ac:dyDescent="0.3">
      <c r="A161" s="15"/>
      <c r="B161" s="15"/>
      <c r="C161" s="2" t="str">
        <f>PBS!C161</f>
        <v>13.6.15.7.2.11 Public address system</v>
      </c>
      <c r="D161" s="2"/>
      <c r="E161" s="161"/>
      <c r="F161" s="162"/>
      <c r="G161" s="162"/>
      <c r="H161" s="162"/>
      <c r="I161" s="162"/>
      <c r="J161" s="162"/>
      <c r="K161" s="150">
        <f>PBS!G161</f>
        <v>0</v>
      </c>
    </row>
    <row r="162" spans="1:11" ht="15.6" x14ac:dyDescent="0.3">
      <c r="A162" s="15"/>
      <c r="B162" s="107" t="str">
        <f>PBS!B162</f>
        <v>13.6.15.7.3 Cabin building structure</v>
      </c>
      <c r="C162" s="107"/>
      <c r="D162" s="107"/>
      <c r="E162" s="161"/>
      <c r="F162" s="163"/>
      <c r="G162" s="163"/>
      <c r="H162" s="163"/>
      <c r="I162" s="163">
        <f>K162</f>
        <v>10</v>
      </c>
      <c r="J162" s="163"/>
      <c r="K162" s="150">
        <f>PBS!G162</f>
        <v>10</v>
      </c>
    </row>
    <row r="163" spans="1:11" ht="15.6" x14ac:dyDescent="0.3">
      <c r="A163" s="15"/>
      <c r="B163" s="107" t="str">
        <f>PBS!B163</f>
        <v>13.6.15.7.4 Lab equipment and sample storage</v>
      </c>
      <c r="C163" s="107"/>
      <c r="D163" s="107"/>
      <c r="E163" s="161"/>
      <c r="F163" s="163"/>
      <c r="G163" s="163"/>
      <c r="H163" s="163"/>
      <c r="I163" s="163">
        <f>K163</f>
        <v>16.45</v>
      </c>
      <c r="J163" s="163"/>
      <c r="K163" s="150">
        <f>PBS!G163</f>
        <v>16.45</v>
      </c>
    </row>
    <row r="164" spans="1:11" ht="15.6" x14ac:dyDescent="0.3">
      <c r="A164" s="103" t="str">
        <f>PBS!A164</f>
        <v>13.6.15.8 Utilities distribution (Infrastructure)</v>
      </c>
      <c r="B164" s="103"/>
      <c r="C164" s="103"/>
      <c r="D164" s="103"/>
      <c r="E164" s="161"/>
      <c r="F164" s="164"/>
      <c r="G164" s="164">
        <f>SUM(G165,G170,G175)</f>
        <v>0</v>
      </c>
      <c r="H164" s="164">
        <f t="shared" ref="H164:J164" si="8">SUM(H165,H170,H175)</f>
        <v>0</v>
      </c>
      <c r="I164" s="164">
        <f t="shared" si="8"/>
        <v>185</v>
      </c>
      <c r="J164" s="164">
        <f t="shared" si="8"/>
        <v>0</v>
      </c>
      <c r="K164" s="150">
        <f>PBS!G164</f>
        <v>185</v>
      </c>
    </row>
    <row r="165" spans="1:11" ht="15.6" x14ac:dyDescent="0.3">
      <c r="A165" s="15"/>
      <c r="B165" s="107" t="str">
        <f>PBS!B165</f>
        <v>13.6.15.8.2 Hall 2</v>
      </c>
      <c r="C165" s="107"/>
      <c r="D165" s="107"/>
      <c r="E165" s="161"/>
      <c r="F165" s="163"/>
      <c r="G165" s="163"/>
      <c r="H165" s="163"/>
      <c r="I165" s="163">
        <f>K165</f>
        <v>185</v>
      </c>
      <c r="J165" s="163"/>
      <c r="K165" s="150">
        <f>PBS!G165</f>
        <v>185</v>
      </c>
    </row>
    <row r="166" spans="1:11" ht="15.6" hidden="1" x14ac:dyDescent="0.3">
      <c r="A166" s="15"/>
      <c r="B166" s="15"/>
      <c r="C166" s="2" t="str">
        <f>PBS!C166</f>
        <v>13.6.15.8.1.1 Power distribution</v>
      </c>
      <c r="D166" s="2"/>
      <c r="E166" s="161"/>
      <c r="F166" s="162"/>
      <c r="G166" s="162"/>
      <c r="H166" s="162"/>
      <c r="I166" s="162"/>
      <c r="J166" s="162"/>
      <c r="K166" s="150">
        <f>PBS!G166</f>
        <v>185</v>
      </c>
    </row>
    <row r="167" spans="1:11" ht="15.6" hidden="1" x14ac:dyDescent="0.3">
      <c r="A167" s="15"/>
      <c r="B167" s="15"/>
      <c r="C167" s="2" t="str">
        <f>PBS!C167</f>
        <v>13.6.15.8.1.2 Chilled water distribution</v>
      </c>
      <c r="D167" s="2"/>
      <c r="E167" s="161"/>
      <c r="F167" s="162"/>
      <c r="G167" s="162"/>
      <c r="H167" s="162"/>
      <c r="I167" s="162"/>
      <c r="J167" s="162"/>
      <c r="K167" s="150">
        <f>PBS!G167</f>
        <v>0</v>
      </c>
    </row>
    <row r="168" spans="1:11" ht="15.6" hidden="1" x14ac:dyDescent="0.3">
      <c r="A168" s="15"/>
      <c r="B168" s="15"/>
      <c r="C168" s="2" t="str">
        <f>PBS!C168</f>
        <v>13.6.15.8.1.3 Compressed air distribution</v>
      </c>
      <c r="D168" s="2"/>
      <c r="E168" s="161"/>
      <c r="F168" s="162"/>
      <c r="G168" s="162"/>
      <c r="H168" s="162"/>
      <c r="I168" s="162"/>
      <c r="J168" s="162"/>
      <c r="K168" s="150">
        <f>PBS!G168</f>
        <v>0</v>
      </c>
    </row>
    <row r="169" spans="1:11" ht="15.6" hidden="1" x14ac:dyDescent="0.3">
      <c r="A169" s="15"/>
      <c r="B169" s="15"/>
      <c r="C169" s="2" t="str">
        <f>PBS!C169</f>
        <v>13.6.15.8.1.4 Gas distribution</v>
      </c>
      <c r="D169" s="2"/>
      <c r="E169" s="161"/>
      <c r="F169" s="162"/>
      <c r="G169" s="162"/>
      <c r="H169" s="162"/>
      <c r="I169" s="162"/>
      <c r="J169" s="162"/>
      <c r="K169" s="150">
        <f>PBS!G169</f>
        <v>0</v>
      </c>
    </row>
    <row r="170" spans="1:11" ht="15.6" x14ac:dyDescent="0.3">
      <c r="A170" s="15"/>
      <c r="B170" s="107" t="str">
        <f>PBS!B170</f>
        <v>13.6.15.8.2 Guide Hall</v>
      </c>
      <c r="C170" s="107"/>
      <c r="D170" s="107"/>
      <c r="E170" s="161"/>
      <c r="F170" s="163"/>
      <c r="G170" s="163"/>
      <c r="H170" s="163"/>
      <c r="I170" s="163">
        <f>K170</f>
        <v>0</v>
      </c>
      <c r="J170" s="163"/>
      <c r="K170" s="150">
        <f>PBS!G170</f>
        <v>0</v>
      </c>
    </row>
    <row r="171" spans="1:11" ht="15.6" hidden="1" x14ac:dyDescent="0.3">
      <c r="A171" s="15"/>
      <c r="B171" s="15"/>
      <c r="C171" s="2" t="str">
        <f>PBS!C171</f>
        <v>13.6.15.8.2.1 Power distribution</v>
      </c>
      <c r="D171" s="2"/>
      <c r="E171" s="161"/>
      <c r="F171" s="162"/>
      <c r="G171" s="162"/>
      <c r="H171" s="162"/>
      <c r="I171" s="162"/>
      <c r="J171" s="162"/>
      <c r="K171" s="150">
        <f>PBS!G171</f>
        <v>0</v>
      </c>
    </row>
    <row r="172" spans="1:11" ht="15.6" hidden="1" x14ac:dyDescent="0.3">
      <c r="A172" s="15"/>
      <c r="B172" s="15"/>
      <c r="C172" s="2" t="str">
        <f>PBS!C172</f>
        <v>13.6.15.8.2.2 Chilled water distribution</v>
      </c>
      <c r="D172" s="2"/>
      <c r="E172" s="161"/>
      <c r="F172" s="162"/>
      <c r="G172" s="162"/>
      <c r="H172" s="162"/>
      <c r="I172" s="162"/>
      <c r="J172" s="162"/>
      <c r="K172" s="150">
        <f>PBS!G172</f>
        <v>0</v>
      </c>
    </row>
    <row r="173" spans="1:11" ht="15.6" hidden="1" x14ac:dyDescent="0.3">
      <c r="A173" s="15"/>
      <c r="B173" s="15"/>
      <c r="C173" s="2" t="str">
        <f>PBS!C173</f>
        <v>13.6.15.8.2.3 Compressed air distribution</v>
      </c>
      <c r="D173" s="2"/>
      <c r="E173" s="161"/>
      <c r="F173" s="162"/>
      <c r="G173" s="162"/>
      <c r="H173" s="162"/>
      <c r="I173" s="162"/>
      <c r="J173" s="162"/>
      <c r="K173" s="150">
        <f>PBS!G173</f>
        <v>0</v>
      </c>
    </row>
    <row r="174" spans="1:11" ht="15.6" hidden="1" x14ac:dyDescent="0.3">
      <c r="A174" s="15"/>
      <c r="B174" s="15"/>
      <c r="C174" s="2" t="str">
        <f>PBS!C174</f>
        <v>13.6.15.8.2.4 Gas distribution</v>
      </c>
      <c r="D174" s="2"/>
      <c r="E174" s="161"/>
      <c r="F174" s="162"/>
      <c r="G174" s="162"/>
      <c r="H174" s="162"/>
      <c r="I174" s="162"/>
      <c r="J174" s="162"/>
      <c r="K174" s="150">
        <f>PBS!G174</f>
        <v>0</v>
      </c>
    </row>
    <row r="175" spans="1:11" ht="15.6" x14ac:dyDescent="0.3">
      <c r="A175" s="15"/>
      <c r="B175" s="107" t="str">
        <f>PBS!B175</f>
        <v>13.6.15.8.3 Hall 3</v>
      </c>
      <c r="C175" s="107"/>
      <c r="D175" s="107"/>
      <c r="E175" s="161"/>
      <c r="F175" s="163"/>
      <c r="G175" s="163"/>
      <c r="H175" s="163"/>
      <c r="I175" s="163">
        <f>K175</f>
        <v>0</v>
      </c>
      <c r="J175" s="163"/>
      <c r="K175" s="150">
        <f>PBS!G175</f>
        <v>0</v>
      </c>
    </row>
    <row r="176" spans="1:11" ht="15.6" hidden="1" x14ac:dyDescent="0.3">
      <c r="A176" s="15"/>
      <c r="B176" s="15"/>
      <c r="C176" s="2" t="str">
        <f>PBS!C176</f>
        <v>13.6.15.8.3.1 Power distribution</v>
      </c>
      <c r="D176" s="2"/>
      <c r="E176" s="161"/>
      <c r="F176" s="162"/>
      <c r="G176" s="162"/>
      <c r="H176" s="162"/>
      <c r="I176" s="162"/>
      <c r="J176" s="162"/>
      <c r="K176" s="150">
        <f>PBS!G176</f>
        <v>0</v>
      </c>
    </row>
    <row r="177" spans="1:11" ht="15.6" hidden="1" x14ac:dyDescent="0.3">
      <c r="A177" s="15"/>
      <c r="B177" s="15"/>
      <c r="C177" s="2" t="str">
        <f>PBS!C177</f>
        <v>13.6.15.8.3.2 Chilled water distribution</v>
      </c>
      <c r="D177" s="2"/>
      <c r="E177" s="161"/>
      <c r="F177" s="162"/>
      <c r="G177" s="162"/>
      <c r="H177" s="162"/>
      <c r="I177" s="162"/>
      <c r="J177" s="162"/>
      <c r="K177" s="150">
        <f>PBS!G177</f>
        <v>0</v>
      </c>
    </row>
    <row r="178" spans="1:11" ht="15.6" hidden="1" x14ac:dyDescent="0.3">
      <c r="A178" s="15"/>
      <c r="B178" s="15"/>
      <c r="C178" s="2" t="str">
        <f>PBS!C178</f>
        <v>13.6.15.8.3.3 Compressed air distribution</v>
      </c>
      <c r="D178" s="2"/>
      <c r="E178" s="161"/>
      <c r="F178" s="162"/>
      <c r="G178" s="162"/>
      <c r="H178" s="162"/>
      <c r="I178" s="162"/>
      <c r="J178" s="162"/>
      <c r="K178" s="150">
        <f>PBS!G178</f>
        <v>0</v>
      </c>
    </row>
    <row r="179" spans="1:11" ht="15.6" hidden="1" x14ac:dyDescent="0.3">
      <c r="A179" s="15"/>
      <c r="B179" s="15"/>
      <c r="C179" s="2" t="str">
        <f>PBS!C179</f>
        <v>13.6.15.8.3.4 Gas distribution</v>
      </c>
      <c r="D179" s="2"/>
      <c r="E179" s="161"/>
      <c r="F179" s="162"/>
      <c r="G179" s="162"/>
      <c r="H179" s="162"/>
      <c r="I179" s="162"/>
      <c r="J179" s="162"/>
      <c r="K179" s="150">
        <f>PBS!G179</f>
        <v>0</v>
      </c>
    </row>
    <row r="180" spans="1:11" ht="15.6" x14ac:dyDescent="0.3">
      <c r="A180" s="103" t="str">
        <f>PBS!A180</f>
        <v>13.6.15.9 Support infrastructure</v>
      </c>
      <c r="B180" s="103"/>
      <c r="C180" s="103"/>
      <c r="D180" s="103"/>
      <c r="E180" s="161"/>
      <c r="F180" s="164"/>
      <c r="G180" s="164">
        <f>SUM(G181,G191,G201)</f>
        <v>0</v>
      </c>
      <c r="H180" s="164">
        <f t="shared" ref="H180:J180" si="9">SUM(H181,H191,H201)</f>
        <v>0</v>
      </c>
      <c r="I180" s="164">
        <f t="shared" si="9"/>
        <v>44</v>
      </c>
      <c r="J180" s="164">
        <f t="shared" si="9"/>
        <v>0</v>
      </c>
      <c r="K180" s="150">
        <f>PBS!G180</f>
        <v>44</v>
      </c>
    </row>
    <row r="181" spans="1:11" ht="15.6" x14ac:dyDescent="0.3">
      <c r="A181" s="15"/>
      <c r="B181" s="107" t="str">
        <f>PBS!B181</f>
        <v>13.6.15.9.1Hall 2</v>
      </c>
      <c r="C181" s="107"/>
      <c r="D181" s="107"/>
      <c r="E181" s="161"/>
      <c r="F181" s="163"/>
      <c r="G181" s="163"/>
      <c r="H181" s="163"/>
      <c r="I181" s="163">
        <f>K181</f>
        <v>44</v>
      </c>
      <c r="J181" s="163"/>
      <c r="K181" s="150">
        <f>PBS!G181</f>
        <v>44</v>
      </c>
    </row>
    <row r="182" spans="1:11" ht="15.6" hidden="1" x14ac:dyDescent="0.3">
      <c r="A182" s="15"/>
      <c r="B182" s="15"/>
      <c r="C182" s="2" t="str">
        <f>PBS!C182</f>
        <v>13.6.15.9.1.1 Power</v>
      </c>
      <c r="D182" s="2"/>
      <c r="E182" s="161"/>
      <c r="F182" s="162"/>
      <c r="G182" s="162"/>
      <c r="H182" s="162"/>
      <c r="I182" s="162"/>
      <c r="J182" s="162"/>
      <c r="K182" s="150">
        <f>PBS!G182</f>
        <v>35</v>
      </c>
    </row>
    <row r="183" spans="1:11" ht="15.6" hidden="1" x14ac:dyDescent="0.3">
      <c r="A183" s="15"/>
      <c r="B183" s="15"/>
      <c r="C183" s="2" t="str">
        <f>PBS!C183</f>
        <v>13.6.15.9.1.2 Network</v>
      </c>
      <c r="D183" s="2"/>
      <c r="E183" s="161"/>
      <c r="F183" s="162"/>
      <c r="G183" s="162"/>
      <c r="H183" s="162"/>
      <c r="I183" s="162"/>
      <c r="J183" s="162"/>
      <c r="K183" s="150">
        <f>PBS!G183</f>
        <v>0</v>
      </c>
    </row>
    <row r="184" spans="1:11" ht="15.6" hidden="1" x14ac:dyDescent="0.3">
      <c r="A184" s="15"/>
      <c r="B184" s="15"/>
      <c r="C184" s="2" t="str">
        <f>PBS!C184</f>
        <v>13.6.15.9.1.3 Lightning</v>
      </c>
      <c r="D184" s="2"/>
      <c r="E184" s="161"/>
      <c r="F184" s="162"/>
      <c r="G184" s="162"/>
      <c r="H184" s="162"/>
      <c r="I184" s="162"/>
      <c r="J184" s="162"/>
      <c r="K184" s="150">
        <f>PBS!G184</f>
        <v>1</v>
      </c>
    </row>
    <row r="185" spans="1:11" ht="15.6" hidden="1" x14ac:dyDescent="0.3">
      <c r="A185" s="15"/>
      <c r="B185" s="15"/>
      <c r="C185" s="2" t="str">
        <f>PBS!C185</f>
        <v>13.6.15.9.1.4 Ventilation</v>
      </c>
      <c r="D185" s="2"/>
      <c r="E185" s="161"/>
      <c r="F185" s="162"/>
      <c r="G185" s="162"/>
      <c r="H185" s="162"/>
      <c r="I185" s="162"/>
      <c r="J185" s="162"/>
      <c r="K185" s="150">
        <f>PBS!G185</f>
        <v>2</v>
      </c>
    </row>
    <row r="186" spans="1:11" ht="15.6" hidden="1" x14ac:dyDescent="0.3">
      <c r="A186" s="15"/>
      <c r="B186" s="15"/>
      <c r="C186" s="2" t="str">
        <f>PBS!C186</f>
        <v>13.6.15.9.1.5 Fire protection</v>
      </c>
      <c r="D186" s="2"/>
      <c r="E186" s="161"/>
      <c r="F186" s="162"/>
      <c r="G186" s="162"/>
      <c r="H186" s="162"/>
      <c r="I186" s="162"/>
      <c r="J186" s="162"/>
      <c r="K186" s="150">
        <f>PBS!G186</f>
        <v>0</v>
      </c>
    </row>
    <row r="187" spans="1:11" ht="15.6" hidden="1" x14ac:dyDescent="0.3">
      <c r="A187" s="15"/>
      <c r="B187" s="15"/>
      <c r="C187" s="2" t="str">
        <f>PBS!C187</f>
        <v>13.6.15.9.1.6 O2 montitoring</v>
      </c>
      <c r="D187" s="2"/>
      <c r="E187" s="161"/>
      <c r="F187" s="162"/>
      <c r="G187" s="162"/>
      <c r="H187" s="162"/>
      <c r="I187" s="162"/>
      <c r="J187" s="162"/>
      <c r="K187" s="150">
        <f>PBS!G187</f>
        <v>0</v>
      </c>
    </row>
    <row r="188" spans="1:11" ht="15.6" hidden="1" x14ac:dyDescent="0.3">
      <c r="A188" s="15"/>
      <c r="B188" s="15"/>
      <c r="C188" s="2" t="str">
        <f>PBS!C188</f>
        <v>13.6.15.9.1.7 H2O leakage monitoring</v>
      </c>
      <c r="D188" s="2"/>
      <c r="E188" s="161"/>
      <c r="F188" s="162"/>
      <c r="G188" s="162"/>
      <c r="H188" s="162"/>
      <c r="I188" s="162"/>
      <c r="J188" s="162"/>
      <c r="K188" s="150">
        <f>PBS!G188</f>
        <v>1</v>
      </c>
    </row>
    <row r="189" spans="1:11" ht="15.6" hidden="1" x14ac:dyDescent="0.3">
      <c r="A189" s="15"/>
      <c r="B189" s="15"/>
      <c r="C189" s="2" t="str">
        <f>PBS!C189</f>
        <v>13.6.15.9.1.9 Remote area video surveillance</v>
      </c>
      <c r="D189" s="2"/>
      <c r="E189" s="161"/>
      <c r="F189" s="162"/>
      <c r="G189" s="162"/>
      <c r="H189" s="162"/>
      <c r="I189" s="162"/>
      <c r="J189" s="162"/>
      <c r="K189" s="150">
        <f>PBS!G189</f>
        <v>3</v>
      </c>
    </row>
    <row r="190" spans="1:11" ht="15.6" hidden="1" x14ac:dyDescent="0.3">
      <c r="A190" s="15"/>
      <c r="B190" s="15"/>
      <c r="C190" s="2" t="str">
        <f>PBS!C190</f>
        <v>13.6.15.9.1.11 Public address system</v>
      </c>
      <c r="D190" s="2"/>
      <c r="E190" s="161"/>
      <c r="F190" s="162"/>
      <c r="G190" s="162"/>
      <c r="H190" s="162"/>
      <c r="I190" s="162"/>
      <c r="J190" s="162"/>
      <c r="K190" s="150">
        <f>PBS!G190</f>
        <v>2</v>
      </c>
    </row>
    <row r="191" spans="1:11" ht="15.6" x14ac:dyDescent="0.3">
      <c r="A191" s="15"/>
      <c r="B191" s="107" t="str">
        <f>PBS!B191</f>
        <v>13.6.15.9.2 Guide Hall</v>
      </c>
      <c r="C191" s="107"/>
      <c r="D191" s="107"/>
      <c r="E191" s="161"/>
      <c r="F191" s="163"/>
      <c r="G191" s="163"/>
      <c r="H191" s="163"/>
      <c r="I191" s="163">
        <f>K191</f>
        <v>0</v>
      </c>
      <c r="J191" s="163"/>
      <c r="K191" s="150">
        <f>PBS!G191</f>
        <v>0</v>
      </c>
    </row>
    <row r="192" spans="1:11" ht="15.6" hidden="1" x14ac:dyDescent="0.3">
      <c r="A192" s="15"/>
      <c r="B192" s="15"/>
      <c r="C192" s="2" t="str">
        <f>PBS!C192</f>
        <v>13.6.15.9.2.1 Power</v>
      </c>
      <c r="D192" s="2"/>
      <c r="E192" s="161"/>
      <c r="F192" s="162"/>
      <c r="G192" s="162"/>
      <c r="H192" s="162"/>
      <c r="I192" s="162"/>
      <c r="J192" s="162"/>
      <c r="K192" s="150">
        <f>PBS!G192</f>
        <v>0</v>
      </c>
    </row>
    <row r="193" spans="1:11" ht="15.6" hidden="1" x14ac:dyDescent="0.3">
      <c r="A193" s="15"/>
      <c r="B193" s="15"/>
      <c r="C193" s="2" t="str">
        <f>PBS!C193</f>
        <v>13.6.15.9.2.2 Network</v>
      </c>
      <c r="D193" s="2"/>
      <c r="E193" s="161"/>
      <c r="F193" s="162"/>
      <c r="G193" s="162"/>
      <c r="H193" s="162"/>
      <c r="I193" s="162"/>
      <c r="J193" s="162"/>
      <c r="K193" s="150">
        <f>PBS!G193</f>
        <v>0</v>
      </c>
    </row>
    <row r="194" spans="1:11" ht="15.6" hidden="1" x14ac:dyDescent="0.3">
      <c r="A194" s="15"/>
      <c r="B194" s="15"/>
      <c r="C194" s="2" t="str">
        <f>PBS!C194</f>
        <v>13.6.15.9.2.3 Lightning</v>
      </c>
      <c r="D194" s="2"/>
      <c r="E194" s="161"/>
      <c r="F194" s="162"/>
      <c r="G194" s="162"/>
      <c r="H194" s="162"/>
      <c r="I194" s="162"/>
      <c r="J194" s="162"/>
      <c r="K194" s="150">
        <f>PBS!G194</f>
        <v>0</v>
      </c>
    </row>
    <row r="195" spans="1:11" ht="15.6" hidden="1" x14ac:dyDescent="0.3">
      <c r="A195" s="15"/>
      <c r="B195" s="15"/>
      <c r="C195" s="2" t="str">
        <f>PBS!C195</f>
        <v>13.6.15.9.2.4 Ventilation</v>
      </c>
      <c r="D195" s="2"/>
      <c r="E195" s="161"/>
      <c r="F195" s="162"/>
      <c r="G195" s="162"/>
      <c r="H195" s="162"/>
      <c r="I195" s="162"/>
      <c r="J195" s="162"/>
      <c r="K195" s="150">
        <f>PBS!G195</f>
        <v>0</v>
      </c>
    </row>
    <row r="196" spans="1:11" ht="15.6" hidden="1" x14ac:dyDescent="0.3">
      <c r="A196" s="15"/>
      <c r="B196" s="15"/>
      <c r="C196" s="2" t="str">
        <f>PBS!C196</f>
        <v>13.6.15.9.2.5 Fire protection</v>
      </c>
      <c r="D196" s="2"/>
      <c r="E196" s="161"/>
      <c r="F196" s="162"/>
      <c r="G196" s="162"/>
      <c r="H196" s="162"/>
      <c r="I196" s="162"/>
      <c r="J196" s="162"/>
      <c r="K196" s="150">
        <f>PBS!G196</f>
        <v>0</v>
      </c>
    </row>
    <row r="197" spans="1:11" ht="15.6" hidden="1" x14ac:dyDescent="0.3">
      <c r="A197" s="15"/>
      <c r="B197" s="15"/>
      <c r="C197" s="2" t="str">
        <f>PBS!C197</f>
        <v>13.6.15.9.2.6 O2 montitoring</v>
      </c>
      <c r="D197" s="2"/>
      <c r="E197" s="161"/>
      <c r="F197" s="162"/>
      <c r="G197" s="162"/>
      <c r="H197" s="162"/>
      <c r="I197" s="162"/>
      <c r="J197" s="162"/>
      <c r="K197" s="150">
        <f>PBS!G197</f>
        <v>0</v>
      </c>
    </row>
    <row r="198" spans="1:11" ht="15.6" hidden="1" x14ac:dyDescent="0.3">
      <c r="A198" s="15"/>
      <c r="B198" s="15"/>
      <c r="C198" s="2" t="str">
        <f>PBS!C198</f>
        <v>13.6.15.9.2.7 H2O leakage monitoring</v>
      </c>
      <c r="D198" s="2"/>
      <c r="E198" s="161"/>
      <c r="F198" s="162"/>
      <c r="G198" s="162"/>
      <c r="H198" s="162"/>
      <c r="I198" s="162"/>
      <c r="J198" s="162"/>
      <c r="K198" s="150">
        <f>PBS!G198</f>
        <v>0</v>
      </c>
    </row>
    <row r="199" spans="1:11" ht="15.6" hidden="1" x14ac:dyDescent="0.3">
      <c r="A199" s="15"/>
      <c r="B199" s="15"/>
      <c r="C199" s="2" t="str">
        <f>PBS!C199</f>
        <v>13.6.15.9.2.9 Remote area video surveillance</v>
      </c>
      <c r="D199" s="2"/>
      <c r="E199" s="161"/>
      <c r="F199" s="162"/>
      <c r="G199" s="162"/>
      <c r="H199" s="162"/>
      <c r="I199" s="162"/>
      <c r="J199" s="162"/>
      <c r="K199" s="150">
        <f>PBS!G199</f>
        <v>0</v>
      </c>
    </row>
    <row r="200" spans="1:11" ht="15.6" hidden="1" x14ac:dyDescent="0.3">
      <c r="A200" s="15"/>
      <c r="B200" s="15"/>
      <c r="C200" s="2" t="str">
        <f>PBS!C200</f>
        <v>13.6.15.9.2.11 Public address system</v>
      </c>
      <c r="D200" s="2"/>
      <c r="E200" s="161"/>
      <c r="F200" s="162"/>
      <c r="G200" s="162"/>
      <c r="H200" s="162"/>
      <c r="I200" s="162"/>
      <c r="J200" s="162"/>
      <c r="K200" s="150">
        <f>PBS!G200</f>
        <v>0</v>
      </c>
    </row>
    <row r="201" spans="1:11" ht="15.6" x14ac:dyDescent="0.3">
      <c r="A201" s="15"/>
      <c r="B201" s="107" t="str">
        <f>PBS!B201</f>
        <v>13.6.15.9.3 Hall 3</v>
      </c>
      <c r="C201" s="107"/>
      <c r="D201" s="107"/>
      <c r="E201" s="161"/>
      <c r="F201" s="163"/>
      <c r="G201" s="163"/>
      <c r="H201" s="163"/>
      <c r="I201" s="163">
        <f>K201</f>
        <v>0</v>
      </c>
      <c r="J201" s="163"/>
      <c r="K201" s="150">
        <f>PBS!G201</f>
        <v>0</v>
      </c>
    </row>
    <row r="202" spans="1:11" ht="15.6" hidden="1" x14ac:dyDescent="0.3">
      <c r="A202" s="15"/>
      <c r="B202" s="15"/>
      <c r="C202" s="2" t="str">
        <f>PBS!C202</f>
        <v>13.6.15.9.3.1 Power</v>
      </c>
      <c r="D202" s="2"/>
      <c r="E202" s="161"/>
      <c r="F202" s="162"/>
      <c r="G202" s="162"/>
      <c r="H202" s="162"/>
      <c r="I202" s="162"/>
      <c r="J202" s="162"/>
      <c r="K202" s="150">
        <f>PBS!G202</f>
        <v>0</v>
      </c>
    </row>
    <row r="203" spans="1:11" ht="15.6" hidden="1" x14ac:dyDescent="0.3">
      <c r="A203" s="15"/>
      <c r="B203" s="15"/>
      <c r="C203" s="2" t="str">
        <f>PBS!C203</f>
        <v>13.6.15.9.3.2 Network</v>
      </c>
      <c r="D203" s="2"/>
      <c r="E203" s="161"/>
      <c r="F203" s="162"/>
      <c r="G203" s="162"/>
      <c r="H203" s="162"/>
      <c r="I203" s="162"/>
      <c r="J203" s="162"/>
      <c r="K203" s="150">
        <f>PBS!G203</f>
        <v>0</v>
      </c>
    </row>
    <row r="204" spans="1:11" ht="15.6" hidden="1" x14ac:dyDescent="0.3">
      <c r="A204" s="15"/>
      <c r="B204" s="15"/>
      <c r="C204" s="2" t="str">
        <f>PBS!C204</f>
        <v>13.6.15.9.3.3 Lightning</v>
      </c>
      <c r="D204" s="2"/>
      <c r="E204" s="161"/>
      <c r="F204" s="162"/>
      <c r="G204" s="162"/>
      <c r="H204" s="162"/>
      <c r="I204" s="162"/>
      <c r="J204" s="162"/>
      <c r="K204" s="150">
        <f>PBS!G204</f>
        <v>0</v>
      </c>
    </row>
    <row r="205" spans="1:11" ht="15.6" hidden="1" x14ac:dyDescent="0.3">
      <c r="A205" s="15"/>
      <c r="B205" s="15"/>
      <c r="C205" s="2" t="str">
        <f>PBS!C205</f>
        <v>13.6.15.9.3.4 Ventilation</v>
      </c>
      <c r="D205" s="2"/>
      <c r="E205" s="161"/>
      <c r="F205" s="162"/>
      <c r="G205" s="162"/>
      <c r="H205" s="162"/>
      <c r="I205" s="162"/>
      <c r="J205" s="162"/>
      <c r="K205" s="150">
        <f>PBS!G205</f>
        <v>0</v>
      </c>
    </row>
    <row r="206" spans="1:11" ht="15.6" hidden="1" x14ac:dyDescent="0.3">
      <c r="A206" s="15"/>
      <c r="B206" s="15"/>
      <c r="C206" s="2" t="str">
        <f>PBS!C206</f>
        <v>13.6.15.9.3.5 Fire protection</v>
      </c>
      <c r="D206" s="2"/>
      <c r="E206" s="161"/>
      <c r="F206" s="162"/>
      <c r="G206" s="162"/>
      <c r="H206" s="162"/>
      <c r="I206" s="162"/>
      <c r="J206" s="162"/>
      <c r="K206" s="150">
        <f>PBS!G206</f>
        <v>0</v>
      </c>
    </row>
    <row r="207" spans="1:11" ht="15.6" hidden="1" x14ac:dyDescent="0.3">
      <c r="A207" s="15"/>
      <c r="B207" s="15"/>
      <c r="C207" s="2" t="str">
        <f>PBS!C207</f>
        <v>13.6.15.9.3.6 O2 montitoring</v>
      </c>
      <c r="D207" s="2"/>
      <c r="E207" s="161"/>
      <c r="F207" s="162"/>
      <c r="G207" s="162"/>
      <c r="H207" s="162"/>
      <c r="I207" s="162"/>
      <c r="J207" s="162"/>
      <c r="K207" s="150">
        <f>PBS!G207</f>
        <v>0</v>
      </c>
    </row>
    <row r="208" spans="1:11" ht="15.6" hidden="1" x14ac:dyDescent="0.3">
      <c r="A208" s="15"/>
      <c r="B208" s="15"/>
      <c r="C208" s="2" t="str">
        <f>PBS!C208</f>
        <v>13.6.15.9.3.7 H2O leakage monitoring</v>
      </c>
      <c r="D208" s="2"/>
      <c r="E208" s="161"/>
      <c r="F208" s="162"/>
      <c r="G208" s="162"/>
      <c r="H208" s="162"/>
      <c r="I208" s="162"/>
      <c r="J208" s="162"/>
      <c r="K208" s="150">
        <f>PBS!G208</f>
        <v>0</v>
      </c>
    </row>
    <row r="209" spans="1:11" ht="15.6" hidden="1" x14ac:dyDescent="0.3">
      <c r="A209" s="15"/>
      <c r="B209" s="15"/>
      <c r="C209" s="2" t="str">
        <f>PBS!C209</f>
        <v>13.6.15.9.3.9 Remote area video surveillance</v>
      </c>
      <c r="D209" s="2"/>
      <c r="E209" s="161"/>
      <c r="F209" s="162"/>
      <c r="G209" s="162"/>
      <c r="H209" s="162"/>
      <c r="I209" s="162"/>
      <c r="J209" s="162"/>
      <c r="K209" s="150">
        <f>PBS!G209</f>
        <v>0</v>
      </c>
    </row>
    <row r="210" spans="1:11" ht="15.6" hidden="1" x14ac:dyDescent="0.3">
      <c r="A210" s="15"/>
      <c r="B210" s="15"/>
      <c r="C210" s="2" t="str">
        <f>PBS!C210</f>
        <v>13.6.15.9.3.11 Public address system</v>
      </c>
      <c r="D210" s="2"/>
      <c r="E210" s="161"/>
      <c r="F210" s="162"/>
      <c r="G210" s="162"/>
      <c r="H210" s="162"/>
      <c r="I210" s="162"/>
      <c r="J210" s="162"/>
      <c r="K210" s="150">
        <f>PBS!G210</f>
        <v>0</v>
      </c>
    </row>
    <row r="211" spans="1:11" ht="15.6" x14ac:dyDescent="0.3">
      <c r="A211" s="103" t="str">
        <f>PBS!A211</f>
        <v>13.6.15.10 Control racks</v>
      </c>
      <c r="B211" s="103"/>
      <c r="C211" s="103"/>
      <c r="D211" s="103"/>
      <c r="E211" s="161"/>
      <c r="F211" s="164"/>
      <c r="G211" s="164">
        <f>SUM(G212,G219,G226)</f>
        <v>0</v>
      </c>
      <c r="H211" s="164">
        <f t="shared" ref="H211:J211" si="10">SUM(H212,H219,H226)</f>
        <v>0</v>
      </c>
      <c r="I211" s="164">
        <f t="shared" si="10"/>
        <v>0</v>
      </c>
      <c r="J211" s="164">
        <f t="shared" si="10"/>
        <v>0</v>
      </c>
      <c r="K211" s="150">
        <f>PBS!G211</f>
        <v>0</v>
      </c>
    </row>
    <row r="212" spans="1:11" ht="15.6" x14ac:dyDescent="0.3">
      <c r="A212" s="15"/>
      <c r="B212" s="107" t="str">
        <f>PBS!B212</f>
        <v>13.6.15.10.1 Hall 2</v>
      </c>
      <c r="C212" s="107"/>
      <c r="D212" s="107"/>
      <c r="E212" s="161"/>
      <c r="F212" s="163"/>
      <c r="G212" s="163"/>
      <c r="H212" s="163"/>
      <c r="I212" s="163">
        <f>K212</f>
        <v>0</v>
      </c>
      <c r="J212" s="163"/>
      <c r="K212" s="150">
        <f>PBS!G212</f>
        <v>0</v>
      </c>
    </row>
    <row r="213" spans="1:11" ht="15.6" hidden="1" x14ac:dyDescent="0.3">
      <c r="A213" s="15"/>
      <c r="B213" s="15"/>
      <c r="C213" s="2" t="str">
        <f>PBS!C213</f>
        <v>13.6.15.10.2.1 DAQ rack</v>
      </c>
      <c r="D213" s="2"/>
      <c r="E213" s="161"/>
      <c r="F213" s="162"/>
      <c r="G213" s="162"/>
      <c r="H213" s="162"/>
      <c r="I213" s="162"/>
      <c r="J213" s="162"/>
      <c r="K213" s="150">
        <f>PBS!G213</f>
        <v>0</v>
      </c>
    </row>
    <row r="214" spans="1:11" ht="15.6" hidden="1" x14ac:dyDescent="0.3">
      <c r="A214" s="15"/>
      <c r="B214" s="15"/>
      <c r="C214" s="2" t="str">
        <f>PBS!C214</f>
        <v>13.6.15.10.2.2 DMSC rack</v>
      </c>
      <c r="D214" s="2"/>
      <c r="E214" s="161"/>
      <c r="F214" s="162"/>
      <c r="G214" s="162"/>
      <c r="H214" s="162"/>
      <c r="I214" s="162"/>
      <c r="J214" s="162"/>
      <c r="K214" s="150">
        <f>PBS!G214</f>
        <v>0</v>
      </c>
    </row>
    <row r="215" spans="1:11" ht="15.6" hidden="1" x14ac:dyDescent="0.3">
      <c r="A215" s="15"/>
      <c r="B215" s="15"/>
      <c r="C215" s="2" t="str">
        <f>PBS!C215</f>
        <v>13.6.15.10.2.3 Motion control rack</v>
      </c>
      <c r="D215" s="2"/>
      <c r="E215" s="161"/>
      <c r="F215" s="162"/>
      <c r="G215" s="162"/>
      <c r="H215" s="162"/>
      <c r="I215" s="162"/>
      <c r="J215" s="162"/>
      <c r="K215" s="150">
        <f>PBS!G215</f>
        <v>0</v>
      </c>
    </row>
    <row r="216" spans="1:11" ht="15.6" hidden="1" x14ac:dyDescent="0.3">
      <c r="A216" s="15"/>
      <c r="B216" s="15"/>
      <c r="C216" s="2" t="str">
        <f>PBS!C216</f>
        <v>13.6.15.10.2.4 Chopper control rack</v>
      </c>
      <c r="D216" s="2"/>
      <c r="E216" s="161"/>
      <c r="F216" s="162"/>
      <c r="G216" s="162"/>
      <c r="H216" s="162"/>
      <c r="I216" s="162"/>
      <c r="J216" s="162"/>
      <c r="K216" s="150">
        <f>PBS!G216</f>
        <v>0</v>
      </c>
    </row>
    <row r="217" spans="1:11" ht="15.6" hidden="1" x14ac:dyDescent="0.3">
      <c r="A217" s="15"/>
      <c r="B217" s="15"/>
      <c r="C217" s="2" t="str">
        <f>PBS!C217</f>
        <v>13.6.15.10.2.5 Vacuum control rack</v>
      </c>
      <c r="D217" s="2"/>
      <c r="E217" s="161"/>
      <c r="F217" s="162"/>
      <c r="G217" s="162"/>
      <c r="H217" s="162"/>
      <c r="I217" s="162"/>
      <c r="J217" s="162"/>
      <c r="K217" s="150">
        <f>PBS!G217</f>
        <v>0</v>
      </c>
    </row>
    <row r="218" spans="1:11" ht="15.6" hidden="1" x14ac:dyDescent="0.3">
      <c r="A218" s="15"/>
      <c r="B218" s="15"/>
      <c r="C218" s="2" t="str">
        <f>PBS!C218</f>
        <v>13.6.15.10.2.6 Personal safety system rack</v>
      </c>
      <c r="D218" s="2"/>
      <c r="E218" s="161"/>
      <c r="F218" s="162"/>
      <c r="G218" s="162"/>
      <c r="H218" s="162"/>
      <c r="I218" s="162"/>
      <c r="J218" s="162"/>
      <c r="K218" s="150">
        <f>PBS!G218</f>
        <v>0</v>
      </c>
    </row>
    <row r="219" spans="1:11" ht="15.6" x14ac:dyDescent="0.3">
      <c r="A219" s="15"/>
      <c r="B219" s="107" t="str">
        <f>PBS!B219</f>
        <v>13.6.15.10.2 Guide Hall</v>
      </c>
      <c r="C219" s="107"/>
      <c r="D219" s="107"/>
      <c r="E219" s="161"/>
      <c r="F219" s="163"/>
      <c r="G219" s="163"/>
      <c r="H219" s="163"/>
      <c r="I219" s="163">
        <f>K219</f>
        <v>0</v>
      </c>
      <c r="J219" s="163"/>
      <c r="K219" s="150">
        <f>PBS!G219</f>
        <v>0</v>
      </c>
    </row>
    <row r="220" spans="1:11" ht="15.6" hidden="1" x14ac:dyDescent="0.3">
      <c r="A220" s="15"/>
      <c r="B220" s="15"/>
      <c r="C220" s="2" t="str">
        <f>PBS!C220</f>
        <v>13.6.15.10.2.1 DAQ rack</v>
      </c>
      <c r="D220" s="2"/>
      <c r="E220" s="161"/>
      <c r="F220" s="162"/>
      <c r="G220" s="162"/>
      <c r="H220" s="162"/>
      <c r="I220" s="162"/>
      <c r="J220" s="162"/>
      <c r="K220" s="150">
        <f>PBS!G220</f>
        <v>0</v>
      </c>
    </row>
    <row r="221" spans="1:11" ht="15.6" hidden="1" x14ac:dyDescent="0.3">
      <c r="A221" s="15"/>
      <c r="B221" s="15"/>
      <c r="C221" s="2" t="str">
        <f>PBS!C221</f>
        <v>13.6.15.10.2.2 DMSC rack</v>
      </c>
      <c r="D221" s="2"/>
      <c r="E221" s="161"/>
      <c r="F221" s="162"/>
      <c r="G221" s="162"/>
      <c r="H221" s="162"/>
      <c r="I221" s="162"/>
      <c r="J221" s="162"/>
      <c r="K221" s="150">
        <f>PBS!G221</f>
        <v>0</v>
      </c>
    </row>
    <row r="222" spans="1:11" ht="15.6" hidden="1" x14ac:dyDescent="0.3">
      <c r="A222" s="15"/>
      <c r="B222" s="15"/>
      <c r="C222" s="2" t="str">
        <f>PBS!C222</f>
        <v>13.6.15.10.2.3 Motion control rack</v>
      </c>
      <c r="D222" s="2"/>
      <c r="E222" s="161"/>
      <c r="F222" s="162"/>
      <c r="G222" s="162"/>
      <c r="H222" s="162"/>
      <c r="I222" s="162"/>
      <c r="J222" s="162"/>
      <c r="K222" s="150">
        <f>PBS!G222</f>
        <v>0</v>
      </c>
    </row>
    <row r="223" spans="1:11" ht="15.6" hidden="1" x14ac:dyDescent="0.3">
      <c r="A223" s="15"/>
      <c r="B223" s="15"/>
      <c r="C223" s="2" t="str">
        <f>PBS!C223</f>
        <v>13.6.15.10.2.4 Chopper control rack</v>
      </c>
      <c r="D223" s="2"/>
      <c r="E223" s="161"/>
      <c r="F223" s="162"/>
      <c r="G223" s="162"/>
      <c r="H223" s="162"/>
      <c r="I223" s="162"/>
      <c r="J223" s="162"/>
      <c r="K223" s="150">
        <f>PBS!G223</f>
        <v>0</v>
      </c>
    </row>
    <row r="224" spans="1:11" ht="15.6" hidden="1" x14ac:dyDescent="0.3">
      <c r="A224" s="15"/>
      <c r="B224" s="15"/>
      <c r="C224" s="2" t="str">
        <f>PBS!C224</f>
        <v>13.6.15.10.2.5 Vacuum control rack</v>
      </c>
      <c r="D224" s="2"/>
      <c r="E224" s="161"/>
      <c r="F224" s="162"/>
      <c r="G224" s="162"/>
      <c r="H224" s="162"/>
      <c r="I224" s="162"/>
      <c r="J224" s="162"/>
      <c r="K224" s="150">
        <f>PBS!G224</f>
        <v>0</v>
      </c>
    </row>
    <row r="225" spans="1:11" ht="15.6" hidden="1" x14ac:dyDescent="0.3">
      <c r="A225" s="15"/>
      <c r="B225" s="15"/>
      <c r="C225" s="2" t="str">
        <f>PBS!C225</f>
        <v>13.6.15.10.2.6 Personal safety system rack</v>
      </c>
      <c r="D225" s="2"/>
      <c r="E225" s="161"/>
      <c r="F225" s="162"/>
      <c r="G225" s="162"/>
      <c r="H225" s="162"/>
      <c r="I225" s="162"/>
      <c r="J225" s="162"/>
      <c r="K225" s="150">
        <f>PBS!G225</f>
        <v>0</v>
      </c>
    </row>
    <row r="226" spans="1:11" ht="15.6" x14ac:dyDescent="0.3">
      <c r="A226" s="15"/>
      <c r="B226" s="107" t="str">
        <f>PBS!B226</f>
        <v>13.6.15.10.3 Hall 3</v>
      </c>
      <c r="C226" s="107"/>
      <c r="D226" s="107"/>
      <c r="E226" s="161"/>
      <c r="F226" s="163"/>
      <c r="G226" s="163"/>
      <c r="H226" s="163"/>
      <c r="I226" s="163">
        <f>K226</f>
        <v>0</v>
      </c>
      <c r="J226" s="163"/>
      <c r="K226" s="150">
        <f>PBS!G226</f>
        <v>0</v>
      </c>
    </row>
    <row r="227" spans="1:11" ht="15.6" hidden="1" x14ac:dyDescent="0.3">
      <c r="A227" s="15"/>
      <c r="B227" s="15"/>
      <c r="C227" s="2" t="str">
        <f>PBS!C227</f>
        <v>13.6.15.10.3.1 DAQ rack</v>
      </c>
      <c r="D227" s="2"/>
      <c r="E227" s="161"/>
      <c r="F227" s="162"/>
      <c r="G227" s="162"/>
      <c r="H227" s="162"/>
      <c r="I227" s="162"/>
      <c r="J227" s="162"/>
      <c r="K227" s="150">
        <f>PBS!G227</f>
        <v>0</v>
      </c>
    </row>
    <row r="228" spans="1:11" ht="15.6" hidden="1" x14ac:dyDescent="0.3">
      <c r="A228" s="15"/>
      <c r="B228" s="15"/>
      <c r="C228" s="2" t="str">
        <f>PBS!C228</f>
        <v>13.6.15.10.3.2 DMSC rack</v>
      </c>
      <c r="D228" s="2"/>
      <c r="E228" s="161"/>
      <c r="F228" s="162"/>
      <c r="G228" s="162"/>
      <c r="H228" s="162"/>
      <c r="I228" s="162"/>
      <c r="J228" s="162"/>
      <c r="K228" s="150">
        <f>PBS!G228</f>
        <v>0</v>
      </c>
    </row>
    <row r="229" spans="1:11" ht="15.6" hidden="1" x14ac:dyDescent="0.3">
      <c r="A229" s="15"/>
      <c r="B229" s="15"/>
      <c r="C229" s="2" t="str">
        <f>PBS!C229</f>
        <v>13.6.15.10.3.3 Motion control rack</v>
      </c>
      <c r="D229" s="2"/>
      <c r="E229" s="161"/>
      <c r="F229" s="162"/>
      <c r="G229" s="162"/>
      <c r="H229" s="162"/>
      <c r="I229" s="162"/>
      <c r="J229" s="162"/>
      <c r="K229" s="150">
        <f>PBS!G229</f>
        <v>0</v>
      </c>
    </row>
    <row r="230" spans="1:11" ht="15.6" hidden="1" x14ac:dyDescent="0.3">
      <c r="A230" s="15"/>
      <c r="B230" s="15"/>
      <c r="C230" s="2" t="str">
        <f>PBS!C230</f>
        <v>13.6.15.10.3.4 Chopper control rack</v>
      </c>
      <c r="D230" s="2"/>
      <c r="E230" s="161"/>
      <c r="F230" s="162"/>
      <c r="G230" s="162"/>
      <c r="H230" s="162"/>
      <c r="I230" s="162"/>
      <c r="J230" s="162"/>
      <c r="K230" s="150">
        <f>PBS!G230</f>
        <v>0</v>
      </c>
    </row>
    <row r="231" spans="1:11" ht="15.6" hidden="1" x14ac:dyDescent="0.3">
      <c r="A231" s="15"/>
      <c r="B231" s="15"/>
      <c r="C231" s="2" t="str">
        <f>PBS!C231</f>
        <v>13.6.15.10.3.5 Vacuum control rack</v>
      </c>
      <c r="D231" s="2"/>
      <c r="E231" s="161"/>
      <c r="F231" s="162"/>
      <c r="G231" s="162"/>
      <c r="H231" s="162"/>
      <c r="I231" s="162"/>
      <c r="J231" s="162"/>
      <c r="K231" s="150">
        <f>PBS!G231</f>
        <v>0</v>
      </c>
    </row>
    <row r="232" spans="1:11" ht="15.6" hidden="1" x14ac:dyDescent="0.3">
      <c r="A232" s="15"/>
      <c r="B232" s="15"/>
      <c r="C232" s="2" t="str">
        <f>PBS!C232</f>
        <v>13.6.15.10.3.6 Personal safety system rack</v>
      </c>
      <c r="D232" s="2"/>
      <c r="E232" s="161"/>
      <c r="F232" s="162"/>
      <c r="G232" s="162"/>
      <c r="H232" s="162"/>
      <c r="I232" s="162"/>
      <c r="J232" s="162"/>
      <c r="K232" s="150">
        <f>PBS!G232</f>
        <v>0</v>
      </c>
    </row>
    <row r="233" spans="1:11" ht="15.6" x14ac:dyDescent="0.3">
      <c r="A233" s="103" t="str">
        <f>PBS!A233</f>
        <v>13.6.15.12 Integration control and monitoring</v>
      </c>
      <c r="B233" s="103"/>
      <c r="C233" s="103"/>
      <c r="D233" s="103"/>
      <c r="E233" s="161"/>
      <c r="F233" s="164"/>
      <c r="G233" s="164">
        <f>SUM(G234,G238,G245,G250)</f>
        <v>0</v>
      </c>
      <c r="H233" s="164">
        <f t="shared" ref="H233:J233" si="11">SUM(H234,H238,H245,H250)</f>
        <v>94</v>
      </c>
      <c r="I233" s="164">
        <f t="shared" si="11"/>
        <v>0</v>
      </c>
      <c r="J233" s="164">
        <f t="shared" si="11"/>
        <v>0</v>
      </c>
      <c r="K233" s="150">
        <f>PBS!G233</f>
        <v>94</v>
      </c>
    </row>
    <row r="234" spans="1:11" ht="15.6" x14ac:dyDescent="0.3">
      <c r="A234" s="15"/>
      <c r="B234" s="107" t="str">
        <f>PBS!B234</f>
        <v>13.6.15.11.1 Instrument control integration (ICS)</v>
      </c>
      <c r="C234" s="107"/>
      <c r="D234" s="107"/>
      <c r="E234" s="161"/>
      <c r="F234" s="163"/>
      <c r="G234" s="163"/>
      <c r="H234" s="163"/>
      <c r="I234" s="163">
        <f>K234</f>
        <v>0</v>
      </c>
      <c r="J234" s="163"/>
      <c r="K234" s="150">
        <f>PBS!G234</f>
        <v>0</v>
      </c>
    </row>
    <row r="235" spans="1:11" ht="15.6" hidden="1" x14ac:dyDescent="0.3">
      <c r="A235" s="15"/>
      <c r="B235" s="15"/>
      <c r="C235" s="2" t="str">
        <f>PBS!C235</f>
        <v>13.6.15.11.1.1 Generic Motion Control Integration</v>
      </c>
      <c r="D235" s="2"/>
      <c r="E235" s="161"/>
      <c r="F235" s="162"/>
      <c r="G235" s="162"/>
      <c r="H235" s="162"/>
      <c r="I235" s="162"/>
      <c r="J235" s="162"/>
      <c r="K235" s="150">
        <f>PBS!G235</f>
        <v>0</v>
      </c>
    </row>
    <row r="236" spans="1:11" ht="15.6" hidden="1" x14ac:dyDescent="0.3">
      <c r="A236" s="15"/>
      <c r="B236" s="15"/>
      <c r="C236" s="2" t="str">
        <f>PBS!C236</f>
        <v>13.6.15.11.1.3 Vacuum Control Integration</v>
      </c>
      <c r="D236" s="2"/>
      <c r="E236" s="161"/>
      <c r="F236" s="162"/>
      <c r="G236" s="162"/>
      <c r="H236" s="162"/>
      <c r="I236" s="162"/>
      <c r="J236" s="162"/>
      <c r="K236" s="150">
        <f>PBS!G236</f>
        <v>0</v>
      </c>
    </row>
    <row r="237" spans="1:11" ht="15.6" hidden="1" x14ac:dyDescent="0.3">
      <c r="A237" s="15"/>
      <c r="B237" s="15"/>
      <c r="C237" s="2" t="str">
        <f>PBS!C237</f>
        <v>13.6.15.11.1.6 EPICS Integration</v>
      </c>
      <c r="D237" s="2"/>
      <c r="E237" s="161"/>
      <c r="F237" s="162"/>
      <c r="G237" s="162"/>
      <c r="H237" s="162"/>
      <c r="I237" s="162"/>
      <c r="J237" s="162"/>
      <c r="K237" s="150">
        <f>PBS!G237</f>
        <v>0</v>
      </c>
    </row>
    <row r="238" spans="1:11" ht="15.6" x14ac:dyDescent="0.3">
      <c r="A238" s="15"/>
      <c r="B238" s="107" t="str">
        <f>PBS!B238</f>
        <v>13.6.15.11.2 Personal safety system integration</v>
      </c>
      <c r="C238" s="107"/>
      <c r="D238" s="107"/>
      <c r="E238" s="161"/>
      <c r="F238" s="163"/>
      <c r="G238" s="163"/>
      <c r="H238" s="163"/>
      <c r="I238" s="163">
        <f>K238</f>
        <v>0</v>
      </c>
      <c r="J238" s="163"/>
      <c r="K238" s="150">
        <f>PBS!G238</f>
        <v>0</v>
      </c>
    </row>
    <row r="239" spans="1:11" ht="15.6" hidden="1" x14ac:dyDescent="0.3">
      <c r="A239" s="15"/>
      <c r="B239" s="15"/>
      <c r="C239" s="2" t="str">
        <f>PBS!C239</f>
        <v>13.6.15.11.2.1 Interlock System</v>
      </c>
      <c r="D239" s="2"/>
      <c r="E239" s="161"/>
      <c r="F239" s="162"/>
      <c r="G239" s="162"/>
      <c r="H239" s="162"/>
      <c r="I239" s="162"/>
      <c r="J239" s="162"/>
      <c r="K239" s="150">
        <f>PBS!G239</f>
        <v>0</v>
      </c>
    </row>
    <row r="240" spans="1:11" ht="15.6" hidden="1" x14ac:dyDescent="0.3">
      <c r="A240" s="15"/>
      <c r="B240" s="15"/>
      <c r="C240" s="2" t="str">
        <f>PBS!C240</f>
        <v>13.6.15.11.2.2 Radiation Detection</v>
      </c>
      <c r="D240" s="2"/>
      <c r="E240" s="161"/>
      <c r="F240" s="162"/>
      <c r="G240" s="162"/>
      <c r="H240" s="162"/>
      <c r="I240" s="162"/>
      <c r="J240" s="162"/>
      <c r="K240" s="150">
        <f>PBS!G240</f>
        <v>0</v>
      </c>
    </row>
    <row r="241" spans="1:11" ht="15.6" hidden="1" x14ac:dyDescent="0.3">
      <c r="A241" s="15"/>
      <c r="B241" s="15"/>
      <c r="C241" s="2" t="str">
        <f>PBS!C241</f>
        <v>13.6.15.11.2.3 Shutter Interface</v>
      </c>
      <c r="D241" s="2"/>
      <c r="E241" s="161"/>
      <c r="F241" s="162"/>
      <c r="G241" s="162"/>
      <c r="H241" s="162"/>
      <c r="I241" s="162"/>
      <c r="J241" s="162"/>
      <c r="K241" s="150">
        <f>PBS!G241</f>
        <v>0</v>
      </c>
    </row>
    <row r="242" spans="1:11" ht="15.6" hidden="1" x14ac:dyDescent="0.3">
      <c r="A242" s="15"/>
      <c r="B242" s="15"/>
      <c r="C242" s="2" t="str">
        <f>PBS!C242</f>
        <v>13.6.15.11.2.4 H2O Detection System</v>
      </c>
      <c r="D242" s="2"/>
      <c r="E242" s="161"/>
      <c r="F242" s="162"/>
      <c r="G242" s="162"/>
      <c r="H242" s="162"/>
      <c r="I242" s="162"/>
      <c r="J242" s="162"/>
      <c r="K242" s="150">
        <f>PBS!G242</f>
        <v>0</v>
      </c>
    </row>
    <row r="243" spans="1:11" ht="15.6" hidden="1" x14ac:dyDescent="0.3">
      <c r="A243" s="15"/>
      <c r="B243" s="15"/>
      <c r="C243" s="2" t="str">
        <f>PBS!C243</f>
        <v>13.6.15.11.2.5 O2 Monitoring</v>
      </c>
      <c r="D243" s="2"/>
      <c r="E243" s="161"/>
      <c r="F243" s="162"/>
      <c r="G243" s="162"/>
      <c r="H243" s="162"/>
      <c r="I243" s="162"/>
      <c r="J243" s="162"/>
      <c r="K243" s="150">
        <f>PBS!G243</f>
        <v>0</v>
      </c>
    </row>
    <row r="244" spans="1:11" ht="15.6" hidden="1" x14ac:dyDescent="0.3">
      <c r="A244" s="15"/>
      <c r="B244" s="15"/>
      <c r="C244" s="2" t="str">
        <f>PBS!C244</f>
        <v>13.6.15.11.2.6 H2 Detection System</v>
      </c>
      <c r="D244" s="2"/>
      <c r="E244" s="161"/>
      <c r="F244" s="162"/>
      <c r="G244" s="162"/>
      <c r="H244" s="162"/>
      <c r="I244" s="162"/>
      <c r="J244" s="162"/>
      <c r="K244" s="150">
        <f>PBS!G244</f>
        <v>0</v>
      </c>
    </row>
    <row r="245" spans="1:11" ht="15.6" x14ac:dyDescent="0.3">
      <c r="A245" s="15"/>
      <c r="B245" s="107" t="str">
        <f>PBS!B245</f>
        <v>13.6.15.11.3 DMSC integration</v>
      </c>
      <c r="C245" s="107"/>
      <c r="D245" s="107"/>
      <c r="E245" s="161"/>
      <c r="F245" s="163"/>
      <c r="G245" s="163"/>
      <c r="H245" s="163"/>
      <c r="I245" s="163">
        <f>K245</f>
        <v>0</v>
      </c>
      <c r="J245" s="163"/>
      <c r="K245" s="150">
        <f>PBS!G245</f>
        <v>0</v>
      </c>
    </row>
    <row r="246" spans="1:11" ht="15.6" hidden="1" x14ac:dyDescent="0.3">
      <c r="A246" s="15"/>
      <c r="B246" s="15"/>
      <c r="C246" s="2" t="str">
        <f>PBS!C246</f>
        <v>13.6.15.11.3.1 Data Systems and Technology</v>
      </c>
      <c r="D246" s="2"/>
      <c r="E246" s="161"/>
      <c r="F246" s="162"/>
      <c r="G246" s="162"/>
      <c r="H246" s="162"/>
      <c r="I246" s="162"/>
      <c r="J246" s="162"/>
      <c r="K246" s="150">
        <f>PBS!G246</f>
        <v>0</v>
      </c>
    </row>
    <row r="247" spans="1:11" ht="15.6" hidden="1" x14ac:dyDescent="0.3">
      <c r="A247" s="15"/>
      <c r="B247" s="15"/>
      <c r="C247" s="2" t="str">
        <f>PBS!C247</f>
        <v>13.6.15.11.3.2 Data Management</v>
      </c>
      <c r="D247" s="2"/>
      <c r="E247" s="161"/>
      <c r="F247" s="162"/>
      <c r="G247" s="162"/>
      <c r="H247" s="162"/>
      <c r="I247" s="162"/>
      <c r="J247" s="162"/>
      <c r="K247" s="150">
        <f>PBS!G247</f>
        <v>0</v>
      </c>
    </row>
    <row r="248" spans="1:11" ht="15.6" hidden="1" x14ac:dyDescent="0.3">
      <c r="A248" s="15"/>
      <c r="B248" s="15"/>
      <c r="C248" s="2" t="str">
        <f>PBS!C248</f>
        <v>13.6.15.11.3.3 Instrument Data</v>
      </c>
      <c r="D248" s="2"/>
      <c r="E248" s="161"/>
      <c r="F248" s="162"/>
      <c r="G248" s="162"/>
      <c r="H248" s="162"/>
      <c r="I248" s="162"/>
      <c r="J248" s="162"/>
      <c r="K248" s="150">
        <f>PBS!G248</f>
        <v>0</v>
      </c>
    </row>
    <row r="249" spans="1:11" ht="15.6" hidden="1" x14ac:dyDescent="0.3">
      <c r="A249" s="15"/>
      <c r="B249" s="15"/>
      <c r="C249" s="2" t="str">
        <f>PBS!C249</f>
        <v>13.6.15.11.3.4 Data Analysis and Modelling</v>
      </c>
      <c r="D249" s="2"/>
      <c r="E249" s="161"/>
      <c r="F249" s="162"/>
      <c r="G249" s="162"/>
      <c r="H249" s="162"/>
      <c r="I249" s="162"/>
      <c r="J249" s="162"/>
      <c r="K249" s="150">
        <f>PBS!G249</f>
        <v>0</v>
      </c>
    </row>
    <row r="250" spans="1:11" ht="15.6" x14ac:dyDescent="0.3">
      <c r="A250" s="15"/>
      <c r="B250" s="107" t="str">
        <f>PBS!B250</f>
        <v>13.6.15.11.4 Motion Control</v>
      </c>
      <c r="C250" s="107"/>
      <c r="D250" s="107"/>
      <c r="E250" s="161"/>
      <c r="F250" s="163"/>
      <c r="G250" s="163"/>
      <c r="H250" s="163">
        <f>K250</f>
        <v>94</v>
      </c>
      <c r="I250" s="163"/>
      <c r="J250" s="163"/>
      <c r="K250" s="150">
        <f>PBS!G250</f>
        <v>94</v>
      </c>
    </row>
    <row r="251" spans="1:11" ht="15.6" x14ac:dyDescent="0.3">
      <c r="A251" s="15"/>
      <c r="B251" s="15"/>
      <c r="C251" s="15"/>
      <c r="D251" s="117" t="str">
        <f>PBS!D251</f>
        <v>Personnel</v>
      </c>
      <c r="E251" s="165"/>
      <c r="F251" s="166">
        <f>personnel!K7/1000</f>
        <v>397.65</v>
      </c>
      <c r="G251" s="166">
        <f>personnel!L7/1000</f>
        <v>1104.3</v>
      </c>
      <c r="H251" s="166">
        <f>personnel!M7/1000</f>
        <v>662.58</v>
      </c>
      <c r="I251" s="166">
        <f>personnel!N7/1000</f>
        <v>993.87</v>
      </c>
      <c r="J251" s="166">
        <f>personnel!O7/1000</f>
        <v>552.15</v>
      </c>
      <c r="K251" s="150">
        <f>PBS!G251</f>
        <v>3710.55</v>
      </c>
    </row>
    <row r="252" spans="1:11" ht="15.6" x14ac:dyDescent="0.3">
      <c r="A252" s="15"/>
      <c r="B252" s="15"/>
      <c r="C252" s="15"/>
      <c r="D252" s="117" t="str">
        <f>PBS!D252</f>
        <v>Contingency</v>
      </c>
      <c r="E252" s="165"/>
      <c r="F252" s="166"/>
      <c r="G252" s="166"/>
      <c r="H252" s="166">
        <f>0.5*K252</f>
        <v>1131.2176886111108</v>
      </c>
      <c r="I252" s="166">
        <f>0.2*K252</f>
        <v>452.48707544444437</v>
      </c>
      <c r="J252" s="166">
        <f>0.3*K252</f>
        <v>678.73061316666644</v>
      </c>
      <c r="K252" s="150">
        <f>PBS!G252</f>
        <v>2262.4353772222216</v>
      </c>
    </row>
    <row r="253" spans="1:11" ht="15.6" x14ac:dyDescent="0.3">
      <c r="A253" s="15"/>
      <c r="B253" s="15"/>
      <c r="C253" s="167" t="str">
        <f>PBS!C253</f>
        <v>total cost in k€:</v>
      </c>
      <c r="D253" s="167"/>
      <c r="E253" s="168"/>
      <c r="F253" s="169">
        <f>SUM(F2,F69,F85,F103,F133,F146,F164,F180,F211,F233,F251,F252)</f>
        <v>397.65</v>
      </c>
      <c r="G253" s="169">
        <f>SUM(G2,G69,G85,G103,G133,G146,G164,G180,G211,G233,G251,G252)</f>
        <v>1104.3</v>
      </c>
      <c r="H253" s="169">
        <f>SUM(H2,H69,H85,H103,H133,H146,H164,H180,H211,H233,H251,H252)</f>
        <v>16159.816083611109</v>
      </c>
      <c r="I253" s="169">
        <f>SUM(I2,I69,I85,I103,I133,I146,I164,I180,I211,I233,I251,I252)</f>
        <v>3731.7070754444439</v>
      </c>
      <c r="J253" s="169">
        <f>SUM(J2,J69,J85,J103,J133,J146,J164,J180,J211,J233,J251,J252)</f>
        <v>1230.8806131666665</v>
      </c>
      <c r="K253" s="170">
        <f>PBS!G253</f>
        <v>22624.353772222217</v>
      </c>
    </row>
    <row r="254" spans="1:11" s="171" customFormat="1" ht="15" x14ac:dyDescent="0.3">
      <c r="A254" s="23"/>
      <c r="B254" s="23"/>
      <c r="C254" s="23"/>
      <c r="D254" s="23"/>
      <c r="K254" s="172">
        <f>K253-F253-G253-H253-I253-J253</f>
        <v>-3.1832314562052488E-12</v>
      </c>
    </row>
    <row r="255" spans="1:11" s="171" customFormat="1" ht="15" x14ac:dyDescent="0.3">
      <c r="A255" s="23"/>
      <c r="B255" s="23"/>
      <c r="C255" s="23"/>
      <c r="D255" s="23"/>
    </row>
    <row r="256" spans="1:11" s="171" customFormat="1" ht="15" x14ac:dyDescent="0.3">
      <c r="A256" s="23"/>
      <c r="B256" s="23"/>
      <c r="C256" s="23"/>
      <c r="D256" s="23"/>
    </row>
    <row r="257" spans="1:4" s="171" customFormat="1" ht="15" x14ac:dyDescent="0.3">
      <c r="A257" s="23"/>
      <c r="B257" s="23"/>
      <c r="C257" s="23"/>
      <c r="D257" s="23"/>
    </row>
    <row r="258" spans="1:4" s="171" customFormat="1" ht="15" x14ac:dyDescent="0.3">
      <c r="A258" s="23"/>
      <c r="B258" s="23"/>
      <c r="C258" s="23"/>
      <c r="D258" s="23"/>
    </row>
    <row r="259" spans="1:4" s="171" customFormat="1" ht="15" x14ac:dyDescent="0.3">
      <c r="A259" s="23"/>
      <c r="C259" s="23"/>
    </row>
    <row r="260" spans="1:4" s="171" customFormat="1" ht="15" x14ac:dyDescent="0.3">
      <c r="A260" s="23"/>
    </row>
    <row r="261" spans="1:4" s="171" customFormat="1" ht="15" x14ac:dyDescent="0.3">
      <c r="A261" s="23"/>
    </row>
    <row r="262" spans="1:4" s="171" customFormat="1" ht="15" x14ac:dyDescent="0.3">
      <c r="A262" s="23"/>
    </row>
    <row r="263" spans="1:4" s="171" customFormat="1" ht="15" x14ac:dyDescent="0.3">
      <c r="A263" s="23"/>
    </row>
    <row r="264" spans="1:4" s="171" customFormat="1" ht="15" x14ac:dyDescent="0.3">
      <c r="A264" s="23"/>
    </row>
    <row r="265" spans="1:4" s="171" customFormat="1" ht="15" x14ac:dyDescent="0.3">
      <c r="A265" s="23"/>
    </row>
    <row r="266" spans="1:4" s="171" customFormat="1" ht="15" x14ac:dyDescent="0.3">
      <c r="A266" s="23"/>
    </row>
    <row r="267" spans="1:4" s="171" customFormat="1" ht="15" x14ac:dyDescent="0.3">
      <c r="A267" s="23"/>
    </row>
    <row r="268" spans="1:4" s="171" customFormat="1" ht="15" x14ac:dyDescent="0.3">
      <c r="A268" s="23"/>
    </row>
    <row r="269" spans="1:4" s="171" customFormat="1" ht="15" x14ac:dyDescent="0.3">
      <c r="A269" s="23"/>
    </row>
    <row r="270" spans="1:4" s="171" customFormat="1" ht="15" x14ac:dyDescent="0.3">
      <c r="A270" s="23"/>
    </row>
    <row r="271" spans="1:4" s="171" customFormat="1" ht="15" x14ac:dyDescent="0.3">
      <c r="A271" s="23"/>
    </row>
    <row r="272" spans="1:4" s="171" customFormat="1" ht="15" x14ac:dyDescent="0.3">
      <c r="A272" s="23"/>
    </row>
    <row r="273" spans="1:1" s="171" customFormat="1" ht="15" x14ac:dyDescent="0.3">
      <c r="A273" s="23"/>
    </row>
    <row r="274" spans="1:1" s="171" customFormat="1" ht="15" x14ac:dyDescent="0.3">
      <c r="A274" s="23"/>
    </row>
    <row r="275" spans="1:1" s="171" customFormat="1" ht="15" x14ac:dyDescent="0.3">
      <c r="A275" s="23"/>
    </row>
    <row r="276" spans="1:1" s="171" customFormat="1" ht="15" x14ac:dyDescent="0.3">
      <c r="A276" s="23"/>
    </row>
    <row r="277" spans="1:1" s="171" customFormat="1" ht="15" x14ac:dyDescent="0.3">
      <c r="A277" s="23"/>
    </row>
    <row r="278" spans="1:1" s="171" customFormat="1" ht="15" x14ac:dyDescent="0.3">
      <c r="A278" s="23"/>
    </row>
    <row r="279" spans="1:1" s="171" customFormat="1" ht="15" x14ac:dyDescent="0.3">
      <c r="A279" s="23"/>
    </row>
    <row r="280" spans="1:1" s="171" customFormat="1" x14ac:dyDescent="0.3"/>
    <row r="281" spans="1:1" s="171" customFormat="1" x14ac:dyDescent="0.3"/>
    <row r="282" spans="1:1" s="171" customFormat="1" x14ac:dyDescent="0.3"/>
    <row r="283" spans="1:1" s="171" customFormat="1" x14ac:dyDescent="0.3"/>
    <row r="284" spans="1:1" s="171" customFormat="1" x14ac:dyDescent="0.3"/>
    <row r="285" spans="1:1" s="171" customFormat="1" x14ac:dyDescent="0.3"/>
    <row r="286" spans="1:1" s="171" customFormat="1" x14ac:dyDescent="0.3"/>
    <row r="287" spans="1:1" s="171" customFormat="1" x14ac:dyDescent="0.3"/>
    <row r="288" spans="1:1" s="171" customFormat="1" x14ac:dyDescent="0.3"/>
    <row r="289" s="171" customFormat="1" x14ac:dyDescent="0.3"/>
    <row r="290" s="171" customFormat="1" x14ac:dyDescent="0.3"/>
    <row r="291" s="171" customFormat="1" x14ac:dyDescent="0.3"/>
    <row r="292" s="171" customFormat="1" x14ac:dyDescent="0.3"/>
    <row r="293" s="171" customFormat="1" x14ac:dyDescent="0.3"/>
    <row r="294" s="171" customFormat="1" x14ac:dyDescent="0.3"/>
    <row r="295" s="171" customFormat="1" x14ac:dyDescent="0.3"/>
    <row r="296" s="171" customFormat="1" x14ac:dyDescent="0.3"/>
    <row r="297" s="171" customFormat="1" x14ac:dyDescent="0.3"/>
    <row r="298" s="171" customFormat="1" x14ac:dyDescent="0.3"/>
    <row r="299" s="171" customFormat="1" x14ac:dyDescent="0.3"/>
    <row r="300" s="171" customFormat="1" x14ac:dyDescent="0.3"/>
    <row r="301" s="171" customFormat="1" x14ac:dyDescent="0.3"/>
    <row r="302" s="171" customFormat="1" x14ac:dyDescent="0.3"/>
    <row r="303" s="171" customFormat="1" x14ac:dyDescent="0.3"/>
    <row r="304" s="171" customFormat="1" x14ac:dyDescent="0.3"/>
    <row r="305" s="171" customFormat="1" x14ac:dyDescent="0.3"/>
    <row r="306" s="171" customFormat="1" x14ac:dyDescent="0.3"/>
    <row r="307" s="171" customFormat="1" x14ac:dyDescent="0.3"/>
    <row r="308" s="171" customFormat="1" x14ac:dyDescent="0.3"/>
    <row r="309" s="171" customFormat="1" x14ac:dyDescent="0.3"/>
    <row r="310" s="171" customFormat="1" x14ac:dyDescent="0.3"/>
    <row r="311" s="171" customFormat="1" x14ac:dyDescent="0.3"/>
    <row r="312" s="171" customFormat="1" x14ac:dyDescent="0.3"/>
    <row r="313" s="171" customFormat="1" x14ac:dyDescent="0.3"/>
    <row r="314" s="171" customFormat="1" x14ac:dyDescent="0.3"/>
    <row r="315" s="171" customFormat="1" x14ac:dyDescent="0.3"/>
    <row r="316" s="171" customFormat="1" x14ac:dyDescent="0.3"/>
    <row r="317" s="171" customFormat="1" x14ac:dyDescent="0.3"/>
    <row r="318" s="171" customFormat="1" x14ac:dyDescent="0.3"/>
    <row r="319" s="171" customFormat="1" x14ac:dyDescent="0.3"/>
    <row r="320" s="171" customFormat="1" x14ac:dyDescent="0.3"/>
    <row r="321" s="171" customFormat="1" x14ac:dyDescent="0.3"/>
    <row r="322" s="171" customFormat="1" x14ac:dyDescent="0.3"/>
    <row r="323" s="171" customFormat="1" x14ac:dyDescent="0.3"/>
    <row r="324" s="171" customFormat="1" x14ac:dyDescent="0.3"/>
    <row r="325" s="171" customFormat="1" x14ac:dyDescent="0.3"/>
    <row r="326" s="171" customFormat="1" x14ac:dyDescent="0.3"/>
    <row r="327" s="171" customFormat="1" x14ac:dyDescent="0.3"/>
    <row r="328" s="171" customFormat="1" x14ac:dyDescent="0.3"/>
    <row r="329" s="171" customFormat="1" x14ac:dyDescent="0.3"/>
    <row r="330" s="171" customFormat="1" x14ac:dyDescent="0.3"/>
    <row r="331" s="171" customFormat="1" x14ac:dyDescent="0.3"/>
    <row r="332" s="171" customFormat="1" x14ac:dyDescent="0.3"/>
    <row r="333" s="171" customFormat="1" x14ac:dyDescent="0.3"/>
    <row r="334" s="171" customFormat="1" x14ac:dyDescent="0.3"/>
    <row r="335" s="171" customFormat="1" x14ac:dyDescent="0.3"/>
    <row r="336" s="171" customFormat="1" x14ac:dyDescent="0.3"/>
    <row r="337" s="171" customFormat="1" x14ac:dyDescent="0.3"/>
    <row r="338" s="171" customFormat="1" x14ac:dyDescent="0.3"/>
    <row r="339" s="171" customFormat="1" x14ac:dyDescent="0.3"/>
    <row r="340" s="171" customFormat="1" x14ac:dyDescent="0.3"/>
    <row r="341" s="171" customFormat="1" x14ac:dyDescent="0.3"/>
    <row r="342" s="171" customFormat="1" x14ac:dyDescent="0.3"/>
    <row r="343" s="171" customFormat="1" x14ac:dyDescent="0.3"/>
    <row r="344" s="171" customFormat="1" x14ac:dyDescent="0.3"/>
    <row r="345" s="171" customFormat="1" x14ac:dyDescent="0.3"/>
    <row r="346" s="171" customFormat="1" x14ac:dyDescent="0.3"/>
    <row r="347" s="171" customFormat="1" x14ac:dyDescent="0.3"/>
    <row r="348" s="171" customFormat="1" x14ac:dyDescent="0.3"/>
    <row r="349" s="171" customFormat="1" x14ac:dyDescent="0.3"/>
    <row r="350" s="171" customFormat="1" x14ac:dyDescent="0.3"/>
    <row r="351" s="171" customFormat="1" x14ac:dyDescent="0.3"/>
    <row r="352" s="171" customFormat="1" x14ac:dyDescent="0.3"/>
    <row r="353" s="171" customFormat="1" x14ac:dyDescent="0.3"/>
    <row r="354" s="171" customFormat="1" x14ac:dyDescent="0.3"/>
    <row r="355" s="171" customFormat="1" x14ac:dyDescent="0.3"/>
    <row r="356" s="171" customFormat="1" x14ac:dyDescent="0.3"/>
    <row r="357" s="171" customFormat="1" x14ac:dyDescent="0.3"/>
    <row r="358" s="171" customFormat="1" x14ac:dyDescent="0.3"/>
    <row r="359" s="171" customFormat="1" x14ac:dyDescent="0.3"/>
    <row r="360" s="171" customFormat="1" x14ac:dyDescent="0.3"/>
    <row r="361" s="171" customFormat="1" x14ac:dyDescent="0.3"/>
    <row r="362" s="171" customFormat="1" x14ac:dyDescent="0.3"/>
    <row r="363" s="171" customFormat="1" x14ac:dyDescent="0.3"/>
    <row r="364" s="171" customFormat="1" x14ac:dyDescent="0.3"/>
    <row r="365" s="171" customFormat="1" x14ac:dyDescent="0.3"/>
    <row r="366" s="171" customFormat="1" x14ac:dyDescent="0.3"/>
    <row r="367" s="171" customFormat="1" x14ac:dyDescent="0.3"/>
    <row r="368" s="171" customFormat="1" x14ac:dyDescent="0.3"/>
    <row r="369" s="171" customFormat="1" x14ac:dyDescent="0.3"/>
    <row r="370" s="171" customFormat="1" x14ac:dyDescent="0.3"/>
    <row r="371" s="171" customFormat="1" x14ac:dyDescent="0.3"/>
    <row r="372" s="171" customFormat="1" x14ac:dyDescent="0.3"/>
    <row r="373" s="171" customFormat="1" x14ac:dyDescent="0.3"/>
    <row r="374" s="171" customFormat="1" x14ac:dyDescent="0.3"/>
    <row r="375" s="171" customFormat="1" x14ac:dyDescent="0.3"/>
    <row r="376" s="171" customFormat="1" x14ac:dyDescent="0.3"/>
    <row r="377" s="171" customFormat="1" x14ac:dyDescent="0.3"/>
    <row r="378" s="171" customFormat="1" x14ac:dyDescent="0.3"/>
    <row r="379" s="171" customFormat="1" x14ac:dyDescent="0.3"/>
    <row r="380" s="171" customFormat="1" x14ac:dyDescent="0.3"/>
    <row r="381" s="171" customFormat="1" x14ac:dyDescent="0.3"/>
    <row r="382" s="171" customFormat="1" x14ac:dyDescent="0.3"/>
    <row r="383" s="171" customFormat="1" x14ac:dyDescent="0.3"/>
    <row r="384" s="171" customFormat="1" x14ac:dyDescent="0.3"/>
    <row r="385" s="171" customFormat="1" x14ac:dyDescent="0.3"/>
    <row r="386" s="171" customFormat="1" x14ac:dyDescent="0.3"/>
    <row r="387" s="171" customFormat="1" x14ac:dyDescent="0.3"/>
    <row r="388" s="171" customFormat="1" x14ac:dyDescent="0.3"/>
    <row r="389" s="171" customFormat="1" x14ac:dyDescent="0.3"/>
    <row r="390" s="171" customFormat="1" x14ac:dyDescent="0.3"/>
    <row r="391" s="171" customFormat="1" x14ac:dyDescent="0.3"/>
    <row r="392" s="171" customFormat="1" x14ac:dyDescent="0.3"/>
    <row r="393" s="171" customFormat="1" x14ac:dyDescent="0.3"/>
    <row r="394" s="171" customFormat="1" x14ac:dyDescent="0.3"/>
    <row r="395" s="171" customFormat="1" x14ac:dyDescent="0.3"/>
    <row r="396" s="171" customFormat="1" x14ac:dyDescent="0.3"/>
    <row r="397" s="171" customFormat="1" x14ac:dyDescent="0.3"/>
    <row r="398" s="171" customFormat="1" x14ac:dyDescent="0.3"/>
    <row r="399" s="171" customFormat="1" x14ac:dyDescent="0.3"/>
    <row r="400" s="171" customFormat="1" x14ac:dyDescent="0.3"/>
    <row r="401" s="171" customFormat="1" x14ac:dyDescent="0.3"/>
    <row r="402" s="171" customFormat="1" x14ac:dyDescent="0.3"/>
    <row r="403" s="171" customFormat="1" x14ac:dyDescent="0.3"/>
    <row r="404" s="171" customFormat="1" x14ac:dyDescent="0.3"/>
    <row r="405" s="171" customFormat="1" x14ac:dyDescent="0.3"/>
    <row r="406" s="171" customFormat="1" x14ac:dyDescent="0.3"/>
    <row r="407" s="171" customFormat="1" x14ac:dyDescent="0.3"/>
    <row r="408" s="171" customFormat="1" x14ac:dyDescent="0.3"/>
    <row r="409" s="171" customFormat="1" x14ac:dyDescent="0.3"/>
    <row r="410" s="171" customFormat="1" x14ac:dyDescent="0.3"/>
    <row r="411" s="171" customFormat="1" x14ac:dyDescent="0.3"/>
    <row r="412" s="171" customFormat="1" x14ac:dyDescent="0.3"/>
    <row r="413" s="171" customFormat="1" x14ac:dyDescent="0.3"/>
    <row r="414" s="171" customFormat="1" x14ac:dyDescent="0.3"/>
    <row r="415" s="171" customFormat="1" x14ac:dyDescent="0.3"/>
    <row r="416" s="171" customFormat="1" x14ac:dyDescent="0.3"/>
    <row r="417" s="171" customFormat="1" x14ac:dyDescent="0.3"/>
    <row r="418" s="171" customFormat="1" x14ac:dyDescent="0.3"/>
    <row r="419" s="171" customFormat="1" x14ac:dyDescent="0.3"/>
    <row r="420" s="171" customFormat="1" x14ac:dyDescent="0.3"/>
    <row r="421" s="171" customFormat="1" x14ac:dyDescent="0.3"/>
    <row r="422" s="171" customFormat="1" x14ac:dyDescent="0.3"/>
    <row r="423" s="171" customFormat="1" x14ac:dyDescent="0.3"/>
    <row r="424" s="171" customFormat="1" x14ac:dyDescent="0.3"/>
    <row r="425" s="171" customFormat="1" x14ac:dyDescent="0.3"/>
    <row r="426" s="171" customFormat="1" x14ac:dyDescent="0.3"/>
    <row r="427" s="171" customFormat="1" x14ac:dyDescent="0.3"/>
    <row r="428" s="171" customFormat="1" x14ac:dyDescent="0.3"/>
    <row r="429" s="171" customFormat="1" x14ac:dyDescent="0.3"/>
    <row r="430" s="171" customFormat="1" x14ac:dyDescent="0.3"/>
    <row r="431" s="171" customFormat="1" x14ac:dyDescent="0.3"/>
    <row r="432" s="171" customFormat="1" x14ac:dyDescent="0.3"/>
    <row r="433" s="171" customFormat="1" x14ac:dyDescent="0.3"/>
    <row r="434" s="171" customFormat="1" x14ac:dyDescent="0.3"/>
    <row r="435" s="171" customFormat="1" x14ac:dyDescent="0.3"/>
    <row r="436" s="171" customFormat="1" x14ac:dyDescent="0.3"/>
    <row r="437" s="171" customFormat="1" x14ac:dyDescent="0.3"/>
    <row r="438" s="171" customFormat="1" x14ac:dyDescent="0.3"/>
    <row r="439" s="171" customFormat="1" x14ac:dyDescent="0.3"/>
    <row r="440" s="171" customFormat="1" x14ac:dyDescent="0.3"/>
    <row r="441" s="171" customFormat="1" x14ac:dyDescent="0.3"/>
    <row r="442" s="171" customFormat="1" x14ac:dyDescent="0.3"/>
    <row r="443" s="171" customFormat="1" x14ac:dyDescent="0.3"/>
    <row r="444" s="171" customFormat="1" x14ac:dyDescent="0.3"/>
    <row r="445" s="171" customFormat="1" x14ac:dyDescent="0.3"/>
    <row r="446" s="171" customFormat="1" x14ac:dyDescent="0.3"/>
    <row r="447" s="171" customFormat="1" x14ac:dyDescent="0.3"/>
    <row r="448" s="171" customFormat="1" x14ac:dyDescent="0.3"/>
    <row r="449" s="171" customFormat="1" x14ac:dyDescent="0.3"/>
    <row r="450" s="171" customFormat="1" x14ac:dyDescent="0.3"/>
    <row r="451" s="171" customFormat="1" x14ac:dyDescent="0.3"/>
    <row r="452" s="171" customFormat="1" x14ac:dyDescent="0.3"/>
    <row r="453" s="171" customFormat="1" x14ac:dyDescent="0.3"/>
    <row r="454" s="171" customFormat="1" x14ac:dyDescent="0.3"/>
    <row r="455" s="171" customFormat="1" x14ac:dyDescent="0.3"/>
    <row r="456" s="171" customFormat="1" x14ac:dyDescent="0.3"/>
    <row r="457" s="171" customFormat="1" x14ac:dyDescent="0.3"/>
    <row r="458" s="171" customFormat="1" x14ac:dyDescent="0.3"/>
    <row r="459" s="171" customFormat="1" x14ac:dyDescent="0.3"/>
    <row r="460" s="171" customFormat="1" x14ac:dyDescent="0.3"/>
    <row r="461" s="171" customFormat="1" x14ac:dyDescent="0.3"/>
    <row r="462" s="171" customFormat="1" x14ac:dyDescent="0.3"/>
    <row r="463" s="171" customFormat="1" x14ac:dyDescent="0.3"/>
    <row r="464" s="171" customFormat="1" x14ac:dyDescent="0.3"/>
    <row r="465" s="171" customFormat="1" x14ac:dyDescent="0.3"/>
    <row r="466" s="171" customFormat="1" x14ac:dyDescent="0.3"/>
    <row r="467" s="171" customFormat="1" x14ac:dyDescent="0.3"/>
    <row r="468" s="171" customFormat="1" x14ac:dyDescent="0.3"/>
    <row r="469" s="171" customFormat="1" x14ac:dyDescent="0.3"/>
    <row r="470" s="171" customFormat="1" x14ac:dyDescent="0.3"/>
    <row r="471" s="171" customFormat="1" x14ac:dyDescent="0.3"/>
    <row r="472" s="171" customFormat="1" x14ac:dyDescent="0.3"/>
    <row r="473" s="171" customFormat="1" x14ac:dyDescent="0.3"/>
    <row r="474" s="171" customFormat="1" x14ac:dyDescent="0.3"/>
    <row r="475" s="171" customFormat="1" x14ac:dyDescent="0.3"/>
    <row r="476" s="171" customFormat="1" x14ac:dyDescent="0.3"/>
    <row r="477" s="171" customFormat="1" x14ac:dyDescent="0.3"/>
    <row r="478" s="171" customFormat="1" x14ac:dyDescent="0.3"/>
    <row r="479" s="171" customFormat="1" x14ac:dyDescent="0.3"/>
    <row r="480" s="171" customFormat="1" x14ac:dyDescent="0.3"/>
    <row r="481" s="171" customFormat="1" x14ac:dyDescent="0.3"/>
    <row r="482" s="171" customFormat="1" x14ac:dyDescent="0.3"/>
    <row r="483" s="171" customFormat="1" x14ac:dyDescent="0.3"/>
    <row r="484" s="171" customFormat="1" x14ac:dyDescent="0.3"/>
    <row r="485" s="171" customFormat="1" x14ac:dyDescent="0.3"/>
    <row r="486" s="171" customFormat="1" x14ac:dyDescent="0.3"/>
    <row r="487" s="171" customFormat="1" x14ac:dyDescent="0.3"/>
    <row r="488" s="171" customFormat="1" x14ac:dyDescent="0.3"/>
    <row r="489" s="171" customFormat="1" x14ac:dyDescent="0.3"/>
    <row r="490" s="171" customFormat="1" x14ac:dyDescent="0.3"/>
    <row r="491" s="171" customFormat="1" x14ac:dyDescent="0.3"/>
    <row r="492" s="171" customFormat="1" x14ac:dyDescent="0.3"/>
    <row r="493" s="171" customFormat="1" x14ac:dyDescent="0.3"/>
    <row r="494" s="171" customFormat="1" x14ac:dyDescent="0.3"/>
    <row r="495" s="171" customFormat="1" x14ac:dyDescent="0.3"/>
    <row r="496" s="171" customFormat="1" x14ac:dyDescent="0.3"/>
    <row r="497" s="171" customFormat="1" x14ac:dyDescent="0.3"/>
    <row r="498" s="171" customFormat="1" x14ac:dyDescent="0.3"/>
    <row r="499" s="171" customFormat="1" x14ac:dyDescent="0.3"/>
    <row r="500" s="171" customFormat="1" x14ac:dyDescent="0.3"/>
    <row r="501" s="171" customFormat="1" x14ac:dyDescent="0.3"/>
    <row r="502" s="171" customFormat="1" x14ac:dyDescent="0.3"/>
    <row r="503" s="171" customFormat="1" x14ac:dyDescent="0.3"/>
    <row r="504" s="171" customFormat="1" x14ac:dyDescent="0.3"/>
    <row r="505" s="171" customFormat="1" x14ac:dyDescent="0.3"/>
    <row r="506" s="171" customFormat="1" x14ac:dyDescent="0.3"/>
    <row r="507" s="171" customFormat="1" x14ac:dyDescent="0.3"/>
    <row r="508" s="171" customFormat="1" x14ac:dyDescent="0.3"/>
    <row r="509" s="171" customFormat="1" x14ac:dyDescent="0.3"/>
    <row r="510" s="171" customFormat="1" x14ac:dyDescent="0.3"/>
    <row r="511" s="171" customFormat="1" x14ac:dyDescent="0.3"/>
    <row r="512" s="171" customFormat="1" x14ac:dyDescent="0.3"/>
    <row r="513" s="171" customFormat="1" x14ac:dyDescent="0.3"/>
    <row r="514" s="171" customFormat="1" x14ac:dyDescent="0.3"/>
    <row r="515" s="171" customFormat="1" x14ac:dyDescent="0.3"/>
    <row r="516" s="171" customFormat="1" x14ac:dyDescent="0.3"/>
    <row r="517" s="171" customFormat="1" x14ac:dyDescent="0.3"/>
    <row r="518" s="171" customFormat="1" x14ac:dyDescent="0.3"/>
    <row r="519" s="171" customFormat="1" x14ac:dyDescent="0.3"/>
    <row r="520" s="171" customFormat="1" x14ac:dyDescent="0.3"/>
    <row r="521" s="171" customFormat="1" x14ac:dyDescent="0.3"/>
    <row r="522" s="171" customFormat="1" x14ac:dyDescent="0.3"/>
    <row r="523" s="171" customFormat="1" x14ac:dyDescent="0.3"/>
    <row r="524" s="171" customFormat="1" x14ac:dyDescent="0.3"/>
    <row r="525" s="171" customFormat="1" x14ac:dyDescent="0.3"/>
    <row r="526" s="171" customFormat="1" x14ac:dyDescent="0.3"/>
    <row r="527" s="171" customFormat="1" x14ac:dyDescent="0.3"/>
    <row r="528" s="171" customFormat="1" x14ac:dyDescent="0.3"/>
    <row r="529" s="171" customFormat="1" x14ac:dyDescent="0.3"/>
    <row r="530" s="171" customFormat="1" x14ac:dyDescent="0.3"/>
    <row r="531" s="171" customFormat="1" x14ac:dyDescent="0.3"/>
    <row r="532" s="171" customFormat="1" x14ac:dyDescent="0.3"/>
    <row r="533" s="171" customFormat="1" x14ac:dyDescent="0.3"/>
    <row r="534" s="171" customFormat="1" x14ac:dyDescent="0.3"/>
    <row r="535" s="171" customFormat="1" x14ac:dyDescent="0.3"/>
    <row r="536" s="171" customFormat="1" x14ac:dyDescent="0.3"/>
    <row r="537" s="171" customFormat="1" x14ac:dyDescent="0.3"/>
    <row r="538" s="171" customFormat="1" x14ac:dyDescent="0.3"/>
    <row r="539" s="171" customFormat="1" x14ac:dyDescent="0.3"/>
    <row r="540" s="171" customFormat="1" x14ac:dyDescent="0.3"/>
    <row r="541" s="171" customFormat="1" x14ac:dyDescent="0.3"/>
    <row r="542" s="171" customFormat="1" x14ac:dyDescent="0.3"/>
    <row r="543" s="171" customFormat="1" x14ac:dyDescent="0.3"/>
    <row r="544" s="171" customFormat="1" x14ac:dyDescent="0.3"/>
    <row r="545" s="171" customFormat="1" x14ac:dyDescent="0.3"/>
    <row r="546" s="171" customFormat="1" x14ac:dyDescent="0.3"/>
    <row r="547" s="171" customFormat="1" x14ac:dyDescent="0.3"/>
    <row r="548" s="171" customFormat="1" x14ac:dyDescent="0.3"/>
    <row r="549" s="171" customFormat="1" x14ac:dyDescent="0.3"/>
    <row r="550" s="171" customFormat="1" x14ac:dyDescent="0.3"/>
    <row r="551" s="171" customFormat="1" x14ac:dyDescent="0.3"/>
    <row r="552" s="171" customFormat="1" x14ac:dyDescent="0.3"/>
    <row r="553" s="171" customFormat="1" x14ac:dyDescent="0.3"/>
    <row r="554" s="171" customFormat="1" x14ac:dyDescent="0.3"/>
    <row r="555" s="171" customFormat="1" x14ac:dyDescent="0.3"/>
    <row r="556" s="171" customFormat="1" x14ac:dyDescent="0.3"/>
    <row r="557" s="171" customFormat="1" x14ac:dyDescent="0.3"/>
    <row r="558" s="171" customFormat="1" x14ac:dyDescent="0.3"/>
    <row r="559" s="171" customFormat="1" x14ac:dyDescent="0.3"/>
    <row r="560" s="171" customFormat="1" x14ac:dyDescent="0.3"/>
    <row r="561" s="171" customFormat="1" x14ac:dyDescent="0.3"/>
    <row r="562" s="171" customFormat="1" x14ac:dyDescent="0.3"/>
    <row r="563" s="171" customFormat="1" x14ac:dyDescent="0.3"/>
    <row r="564" s="171" customFormat="1" x14ac:dyDescent="0.3"/>
    <row r="565" s="171" customFormat="1" x14ac:dyDescent="0.3"/>
    <row r="566" s="171" customFormat="1" x14ac:dyDescent="0.3"/>
    <row r="567" s="171" customFormat="1" x14ac:dyDescent="0.3"/>
    <row r="568" s="171" customFormat="1" x14ac:dyDescent="0.3"/>
    <row r="569" s="171" customFormat="1" x14ac:dyDescent="0.3"/>
    <row r="570" s="171" customFormat="1" x14ac:dyDescent="0.3"/>
    <row r="571" s="171" customFormat="1" x14ac:dyDescent="0.3"/>
    <row r="572" s="171" customFormat="1" x14ac:dyDescent="0.3"/>
    <row r="573" s="171" customFormat="1" x14ac:dyDescent="0.3"/>
    <row r="574" s="171" customFormat="1" x14ac:dyDescent="0.3"/>
    <row r="575" s="171" customFormat="1" x14ac:dyDescent="0.3"/>
    <row r="576" s="171" customFormat="1" x14ac:dyDescent="0.3"/>
    <row r="577" s="171" customFormat="1" x14ac:dyDescent="0.3"/>
    <row r="578" s="171" customFormat="1" x14ac:dyDescent="0.3"/>
    <row r="579" s="171" customFormat="1" x14ac:dyDescent="0.3"/>
    <row r="580" s="171" customFormat="1" x14ac:dyDescent="0.3"/>
    <row r="581" s="171" customFormat="1" x14ac:dyDescent="0.3"/>
    <row r="582" s="171" customFormat="1" x14ac:dyDescent="0.3"/>
    <row r="583" s="171" customFormat="1" x14ac:dyDescent="0.3"/>
    <row r="584" s="171" customFormat="1" x14ac:dyDescent="0.3"/>
    <row r="585" s="171" customFormat="1" x14ac:dyDescent="0.3"/>
    <row r="586" s="171" customFormat="1" x14ac:dyDescent="0.3"/>
    <row r="587" s="171" customFormat="1" x14ac:dyDescent="0.3"/>
    <row r="588" s="171" customFormat="1" x14ac:dyDescent="0.3"/>
    <row r="589" s="171" customFormat="1" x14ac:dyDescent="0.3"/>
    <row r="590" s="171" customFormat="1" x14ac:dyDescent="0.3"/>
    <row r="591" s="171" customFormat="1" x14ac:dyDescent="0.3"/>
    <row r="592" s="171" customFormat="1" x14ac:dyDescent="0.3"/>
    <row r="593" s="171" customFormat="1" x14ac:dyDescent="0.3"/>
    <row r="594" s="171" customFormat="1" x14ac:dyDescent="0.3"/>
    <row r="595" s="171" customFormat="1" x14ac:dyDescent="0.3"/>
    <row r="596" s="171" customFormat="1" x14ac:dyDescent="0.3"/>
    <row r="597" s="171" customFormat="1" x14ac:dyDescent="0.3"/>
    <row r="598" s="171" customFormat="1" x14ac:dyDescent="0.3"/>
    <row r="599" s="171" customFormat="1" x14ac:dyDescent="0.3"/>
    <row r="600" s="171" customFormat="1" x14ac:dyDescent="0.3"/>
    <row r="601" s="171" customFormat="1" x14ac:dyDescent="0.3"/>
    <row r="602" s="171" customFormat="1" x14ac:dyDescent="0.3"/>
    <row r="603" s="171" customFormat="1" x14ac:dyDescent="0.3"/>
    <row r="604" s="171" customFormat="1" x14ac:dyDescent="0.3"/>
    <row r="605" s="171" customFormat="1" x14ac:dyDescent="0.3"/>
    <row r="606" s="171" customFormat="1" x14ac:dyDescent="0.3"/>
    <row r="607" s="171" customFormat="1" x14ac:dyDescent="0.3"/>
    <row r="608" s="171" customFormat="1" x14ac:dyDescent="0.3"/>
    <row r="609" s="171" customFormat="1" x14ac:dyDescent="0.3"/>
    <row r="610" s="171" customFormat="1" x14ac:dyDescent="0.3"/>
    <row r="611" s="171" customFormat="1" x14ac:dyDescent="0.3"/>
    <row r="612" s="171" customFormat="1" x14ac:dyDescent="0.3"/>
    <row r="613" s="171" customFormat="1" x14ac:dyDescent="0.3"/>
    <row r="614" s="171" customFormat="1" x14ac:dyDescent="0.3"/>
    <row r="615" s="171" customFormat="1" x14ac:dyDescent="0.3"/>
    <row r="616" s="171" customFormat="1" x14ac:dyDescent="0.3"/>
    <row r="617" s="171" customFormat="1" x14ac:dyDescent="0.3"/>
    <row r="618" s="171" customFormat="1" x14ac:dyDescent="0.3"/>
    <row r="619" s="171" customFormat="1" x14ac:dyDescent="0.3"/>
    <row r="620" s="171" customFormat="1" x14ac:dyDescent="0.3"/>
    <row r="621" s="171" customFormat="1" x14ac:dyDescent="0.3"/>
    <row r="622" s="171" customFormat="1" x14ac:dyDescent="0.3"/>
    <row r="623" s="171" customFormat="1" x14ac:dyDescent="0.3"/>
    <row r="624" s="171" customFormat="1" x14ac:dyDescent="0.3"/>
    <row r="625" s="171" customFormat="1" x14ac:dyDescent="0.3"/>
    <row r="626" s="171" customFormat="1" x14ac:dyDescent="0.3"/>
    <row r="627" s="171" customFormat="1" x14ac:dyDescent="0.3"/>
    <row r="628" s="171" customFormat="1" x14ac:dyDescent="0.3"/>
    <row r="629" s="171" customFormat="1" x14ac:dyDescent="0.3"/>
    <row r="630" s="171" customFormat="1" x14ac:dyDescent="0.3"/>
    <row r="631" s="171" customFormat="1" x14ac:dyDescent="0.3"/>
    <row r="632" s="171" customFormat="1" x14ac:dyDescent="0.3"/>
    <row r="633" s="171" customFormat="1" x14ac:dyDescent="0.3"/>
    <row r="634" s="171" customFormat="1" x14ac:dyDescent="0.3"/>
    <row r="635" s="171" customFormat="1" x14ac:dyDescent="0.3"/>
    <row r="636" s="171" customFormat="1" x14ac:dyDescent="0.3"/>
    <row r="637" s="171" customFormat="1" x14ac:dyDescent="0.3"/>
    <row r="638" s="171" customFormat="1" x14ac:dyDescent="0.3"/>
    <row r="639" s="171" customFormat="1" x14ac:dyDescent="0.3"/>
    <row r="640" s="171" customFormat="1" x14ac:dyDescent="0.3"/>
    <row r="641" s="171" customFormat="1" x14ac:dyDescent="0.3"/>
    <row r="642" s="171" customFormat="1" x14ac:dyDescent="0.3"/>
    <row r="643" s="171" customFormat="1" x14ac:dyDescent="0.3"/>
    <row r="644" s="171" customFormat="1" x14ac:dyDescent="0.3"/>
    <row r="645" s="171" customFormat="1" x14ac:dyDescent="0.3"/>
    <row r="646" s="171" customFormat="1" x14ac:dyDescent="0.3"/>
    <row r="647" s="171" customFormat="1" x14ac:dyDescent="0.3"/>
    <row r="648" s="171" customFormat="1" x14ac:dyDescent="0.3"/>
    <row r="649" s="171" customFormat="1" x14ac:dyDescent="0.3"/>
    <row r="650" s="171" customFormat="1" x14ac:dyDescent="0.3"/>
    <row r="651" s="171" customFormat="1" x14ac:dyDescent="0.3"/>
    <row r="652" s="171" customFormat="1" x14ac:dyDescent="0.3"/>
    <row r="653" s="171" customFormat="1" x14ac:dyDescent="0.3"/>
    <row r="654" s="171" customFormat="1" x14ac:dyDescent="0.3"/>
    <row r="655" s="171" customFormat="1" x14ac:dyDescent="0.3"/>
    <row r="656" s="171" customFormat="1" x14ac:dyDescent="0.3"/>
    <row r="657" s="171" customFormat="1" x14ac:dyDescent="0.3"/>
    <row r="658" s="171" customFormat="1" x14ac:dyDescent="0.3"/>
    <row r="659" s="171" customFormat="1" x14ac:dyDescent="0.3"/>
    <row r="660" s="171" customFormat="1" x14ac:dyDescent="0.3"/>
    <row r="661" s="171" customFormat="1" x14ac:dyDescent="0.3"/>
    <row r="662" s="171" customFormat="1" x14ac:dyDescent="0.3"/>
    <row r="663" s="171" customFormat="1" x14ac:dyDescent="0.3"/>
    <row r="664" s="171" customFormat="1" x14ac:dyDescent="0.3"/>
    <row r="665" s="171" customFormat="1" x14ac:dyDescent="0.3"/>
    <row r="666" s="171" customFormat="1" x14ac:dyDescent="0.3"/>
    <row r="667" s="171" customFormat="1" x14ac:dyDescent="0.3"/>
    <row r="668" s="171" customFormat="1" x14ac:dyDescent="0.3"/>
    <row r="669" s="171" customFormat="1" x14ac:dyDescent="0.3"/>
    <row r="670" s="171" customFormat="1" x14ac:dyDescent="0.3"/>
    <row r="671" s="171" customFormat="1" x14ac:dyDescent="0.3"/>
    <row r="672" s="171" customFormat="1" x14ac:dyDescent="0.3"/>
    <row r="673" s="171" customFormat="1" x14ac:dyDescent="0.3"/>
    <row r="674" s="171" customFormat="1" x14ac:dyDescent="0.3"/>
    <row r="675" s="171" customFormat="1" x14ac:dyDescent="0.3"/>
    <row r="676" s="171" customFormat="1" x14ac:dyDescent="0.3"/>
    <row r="677" s="171" customFormat="1" x14ac:dyDescent="0.3"/>
    <row r="678" s="171" customFormat="1" x14ac:dyDescent="0.3"/>
    <row r="679" s="171" customFormat="1" x14ac:dyDescent="0.3"/>
    <row r="680" s="171" customFormat="1" x14ac:dyDescent="0.3"/>
    <row r="681" s="171" customFormat="1" x14ac:dyDescent="0.3"/>
    <row r="682" s="171" customFormat="1" x14ac:dyDescent="0.3"/>
    <row r="683" s="171" customFormat="1" x14ac:dyDescent="0.3"/>
    <row r="684" s="171" customFormat="1" x14ac:dyDescent="0.3"/>
    <row r="685" s="171" customFormat="1" x14ac:dyDescent="0.3"/>
    <row r="686" s="171" customFormat="1" x14ac:dyDescent="0.3"/>
    <row r="687" s="171" customFormat="1" x14ac:dyDescent="0.3"/>
    <row r="688" s="171" customFormat="1" x14ac:dyDescent="0.3"/>
    <row r="689" s="171" customFormat="1" x14ac:dyDescent="0.3"/>
    <row r="690" s="171" customFormat="1" x14ac:dyDescent="0.3"/>
    <row r="691" s="171" customFormat="1" x14ac:dyDescent="0.3"/>
    <row r="692" s="171" customFormat="1" x14ac:dyDescent="0.3"/>
    <row r="693" s="171" customFormat="1" x14ac:dyDescent="0.3"/>
    <row r="694" s="171" customFormat="1" x14ac:dyDescent="0.3"/>
    <row r="695" s="171" customFormat="1" x14ac:dyDescent="0.3"/>
    <row r="696" s="171" customFormat="1" x14ac:dyDescent="0.3"/>
    <row r="697" s="171" customFormat="1" x14ac:dyDescent="0.3"/>
    <row r="698" s="171" customFormat="1" x14ac:dyDescent="0.3"/>
    <row r="699" s="171" customFormat="1" x14ac:dyDescent="0.3"/>
    <row r="700" s="171" customFormat="1" x14ac:dyDescent="0.3"/>
    <row r="701" s="171" customFormat="1" x14ac:dyDescent="0.3"/>
    <row r="702" s="171" customFormat="1" x14ac:dyDescent="0.3"/>
    <row r="703" s="171" customFormat="1" x14ac:dyDescent="0.3"/>
    <row r="704" s="171" customFormat="1" x14ac:dyDescent="0.3"/>
    <row r="705" s="171" customFormat="1" x14ac:dyDescent="0.3"/>
    <row r="706" s="171" customFormat="1" x14ac:dyDescent="0.3"/>
    <row r="707" s="171" customFormat="1" x14ac:dyDescent="0.3"/>
    <row r="708" s="171" customFormat="1" x14ac:dyDescent="0.3"/>
    <row r="709" s="171" customFormat="1" x14ac:dyDescent="0.3"/>
    <row r="710" s="171" customFormat="1" x14ac:dyDescent="0.3"/>
    <row r="711" s="171" customFormat="1" x14ac:dyDescent="0.3"/>
    <row r="712" s="171" customFormat="1" x14ac:dyDescent="0.3"/>
    <row r="713" s="171" customFormat="1" x14ac:dyDescent="0.3"/>
    <row r="714" s="171" customFormat="1" x14ac:dyDescent="0.3"/>
    <row r="715" s="171" customFormat="1" x14ac:dyDescent="0.3"/>
    <row r="716" s="171" customFormat="1" x14ac:dyDescent="0.3"/>
    <row r="717" s="171" customFormat="1" x14ac:dyDescent="0.3"/>
  </sheetData>
  <sheetProtection password="DBAD" sheet="1" objects="1" scenarios="1" formatCells="0" formatColumns="0" formatRows="0" insertColumns="0" insertRows="0" selectLockedCells="1" selectUnlockedCell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Layout" zoomScaleNormal="100" workbookViewId="0">
      <selection activeCell="A22" sqref="A22"/>
    </sheetView>
  </sheetViews>
  <sheetFormatPr defaultColWidth="11.5546875" defaultRowHeight="14.4" x14ac:dyDescent="0.3"/>
  <cols>
    <col min="1" max="1" width="45.44140625" style="152" customWidth="1"/>
    <col min="2" max="2" width="17.6640625" style="208" customWidth="1"/>
    <col min="3" max="3" width="20.5546875" style="209" customWidth="1"/>
    <col min="4" max="7" width="11.5546875" style="152"/>
    <col min="8" max="8" width="13.33203125" style="152" bestFit="1" customWidth="1"/>
    <col min="9" max="16384" width="11.5546875" style="152"/>
  </cols>
  <sheetData>
    <row r="1" spans="1:3" s="177" customFormat="1" ht="21" x14ac:dyDescent="0.4">
      <c r="A1" s="174" t="s">
        <v>409</v>
      </c>
      <c r="B1" s="175" t="s">
        <v>421</v>
      </c>
      <c r="C1" s="176" t="s">
        <v>410</v>
      </c>
    </row>
    <row r="2" spans="1:3" s="180" customFormat="1" ht="17.399999999999999" x14ac:dyDescent="0.3">
      <c r="A2" s="178" t="s">
        <v>419</v>
      </c>
      <c r="B2" s="179"/>
      <c r="C2" s="179"/>
    </row>
    <row r="3" spans="1:3" s="180" customFormat="1" ht="17.399999999999999" x14ac:dyDescent="0.3">
      <c r="A3" s="179" t="s">
        <v>433</v>
      </c>
      <c r="B3" s="179"/>
      <c r="C3" s="181">
        <v>10000</v>
      </c>
    </row>
    <row r="4" spans="1:3" s="183" customFormat="1" ht="15.6" x14ac:dyDescent="0.3">
      <c r="A4" s="179" t="s">
        <v>420</v>
      </c>
      <c r="B4" s="182"/>
      <c r="C4" s="181">
        <v>480000</v>
      </c>
    </row>
    <row r="5" spans="1:3" s="183" customFormat="1" ht="15.6" x14ac:dyDescent="0.3">
      <c r="A5" s="184" t="s">
        <v>411</v>
      </c>
      <c r="B5" s="185"/>
      <c r="C5" s="181">
        <v>61000</v>
      </c>
    </row>
    <row r="6" spans="1:3" s="186" customFormat="1" ht="15" x14ac:dyDescent="0.25">
      <c r="A6" s="184" t="s">
        <v>412</v>
      </c>
      <c r="B6" s="185"/>
      <c r="C6" s="181">
        <v>13000</v>
      </c>
    </row>
    <row r="7" spans="1:3" s="186" customFormat="1" ht="15" x14ac:dyDescent="0.25">
      <c r="A7" s="184" t="s">
        <v>426</v>
      </c>
      <c r="B7" s="185"/>
      <c r="C7" s="181">
        <v>10000</v>
      </c>
    </row>
    <row r="8" spans="1:3" s="186" customFormat="1" ht="15" x14ac:dyDescent="0.25">
      <c r="A8" s="184" t="s">
        <v>413</v>
      </c>
      <c r="B8" s="185"/>
      <c r="C8" s="181">
        <v>160000</v>
      </c>
    </row>
    <row r="9" spans="1:3" s="186" customFormat="1" ht="15" x14ac:dyDescent="0.25">
      <c r="A9" s="184" t="s">
        <v>414</v>
      </c>
      <c r="B9" s="185"/>
      <c r="C9" s="181">
        <v>4000</v>
      </c>
    </row>
    <row r="10" spans="1:3" s="186" customFormat="1" ht="15" x14ac:dyDescent="0.25">
      <c r="A10" s="184" t="s">
        <v>427</v>
      </c>
      <c r="B10" s="185"/>
      <c r="C10" s="181">
        <v>185000</v>
      </c>
    </row>
    <row r="11" spans="1:3" s="186" customFormat="1" ht="15" x14ac:dyDescent="0.25">
      <c r="A11" s="184" t="s">
        <v>415</v>
      </c>
      <c r="B11" s="185"/>
      <c r="C11" s="181">
        <v>12000</v>
      </c>
    </row>
    <row r="12" spans="1:3" s="186" customFormat="1" ht="15" x14ac:dyDescent="0.25">
      <c r="A12" s="184" t="s">
        <v>423</v>
      </c>
      <c r="B12" s="185"/>
      <c r="C12" s="181">
        <v>4000</v>
      </c>
    </row>
    <row r="13" spans="1:3" s="186" customFormat="1" ht="15" x14ac:dyDescent="0.25">
      <c r="A13" s="184"/>
      <c r="B13" s="185"/>
      <c r="C13" s="187">
        <f>SUM(C3:C12)</f>
        <v>939000</v>
      </c>
    </row>
    <row r="14" spans="1:3" s="190" customFormat="1" ht="17.399999999999999" x14ac:dyDescent="0.3">
      <c r="A14" s="188" t="s">
        <v>416</v>
      </c>
      <c r="B14" s="189"/>
      <c r="C14" s="187"/>
    </row>
    <row r="15" spans="1:3" s="186" customFormat="1" ht="15" x14ac:dyDescent="0.25">
      <c r="A15" s="184" t="s">
        <v>417</v>
      </c>
      <c r="B15" s="185"/>
      <c r="C15" s="181">
        <v>20000</v>
      </c>
    </row>
    <row r="16" spans="1:3" s="186" customFormat="1" ht="15" x14ac:dyDescent="0.25">
      <c r="A16" s="184" t="s">
        <v>422</v>
      </c>
      <c r="B16" s="185"/>
      <c r="C16" s="181">
        <v>65000</v>
      </c>
    </row>
    <row r="17" spans="1:5" s="186" customFormat="1" ht="15" x14ac:dyDescent="0.25">
      <c r="A17" s="184" t="s">
        <v>418</v>
      </c>
      <c r="B17" s="185"/>
      <c r="C17" s="181">
        <v>7000</v>
      </c>
    </row>
    <row r="18" spans="1:5" s="186" customFormat="1" ht="15" x14ac:dyDescent="0.25">
      <c r="A18" s="179"/>
      <c r="B18" s="185"/>
      <c r="C18" s="181"/>
    </row>
    <row r="19" spans="1:5" s="186" customFormat="1" ht="15" x14ac:dyDescent="0.25">
      <c r="A19" s="191"/>
      <c r="B19" s="192"/>
      <c r="C19" s="193">
        <f>SUM(C15:C18)</f>
        <v>92000</v>
      </c>
    </row>
    <row r="20" spans="1:5" s="186" customFormat="1" ht="15" x14ac:dyDescent="0.25">
      <c r="A20" s="191"/>
      <c r="B20" s="192"/>
      <c r="C20" s="193"/>
    </row>
    <row r="21" spans="1:5" s="186" customFormat="1" ht="15" x14ac:dyDescent="0.25">
      <c r="A21" s="191" t="s">
        <v>428</v>
      </c>
      <c r="B21" s="192"/>
      <c r="C21" s="193">
        <v>32000</v>
      </c>
    </row>
    <row r="22" spans="1:5" s="186" customFormat="1" ht="15" x14ac:dyDescent="0.25">
      <c r="A22" s="191" t="s">
        <v>429</v>
      </c>
      <c r="B22" s="192"/>
      <c r="C22" s="193">
        <v>47000</v>
      </c>
    </row>
    <row r="23" spans="1:5" s="186" customFormat="1" ht="15" x14ac:dyDescent="0.25">
      <c r="A23" s="191" t="s">
        <v>425</v>
      </c>
      <c r="B23" s="192"/>
      <c r="C23" s="193">
        <v>50000</v>
      </c>
    </row>
    <row r="24" spans="1:5" s="186" customFormat="1" ht="15.6" thickBot="1" x14ac:dyDescent="0.3">
      <c r="A24" s="194"/>
      <c r="B24" s="195"/>
      <c r="C24" s="196"/>
    </row>
    <row r="25" spans="1:5" s="186" customFormat="1" ht="15.6" thickBot="1" x14ac:dyDescent="0.3">
      <c r="A25" s="197" t="s">
        <v>131</v>
      </c>
      <c r="B25" s="198"/>
      <c r="C25" s="199">
        <f>C13+C19+C21+C22+C23</f>
        <v>1160000</v>
      </c>
    </row>
    <row r="26" spans="1:5" s="186" customFormat="1" ht="15" x14ac:dyDescent="0.25">
      <c r="A26" s="200"/>
      <c r="B26" s="201"/>
      <c r="C26" s="202"/>
    </row>
    <row r="27" spans="1:5" s="186" customFormat="1" ht="15" x14ac:dyDescent="0.25">
      <c r="A27" s="203"/>
      <c r="B27" s="204"/>
      <c r="C27" s="205"/>
    </row>
    <row r="28" spans="1:5" s="186" customFormat="1" ht="15" x14ac:dyDescent="0.25">
      <c r="B28" s="206"/>
      <c r="C28" s="207"/>
    </row>
    <row r="29" spans="1:5" s="186" customFormat="1" ht="15" x14ac:dyDescent="0.25">
      <c r="B29" s="206"/>
      <c r="C29" s="207"/>
    </row>
    <row r="30" spans="1:5" s="186" customFormat="1" ht="15" x14ac:dyDescent="0.25">
      <c r="B30" s="206"/>
      <c r="C30" s="207"/>
      <c r="E30" s="207"/>
    </row>
    <row r="31" spans="1:5" s="186" customFormat="1" ht="15" x14ac:dyDescent="0.25">
      <c r="B31" s="206"/>
      <c r="C31" s="207"/>
    </row>
    <row r="32" spans="1:5" s="186" customFormat="1" ht="15" x14ac:dyDescent="0.25">
      <c r="B32" s="206"/>
      <c r="C32" s="207"/>
    </row>
    <row r="33" spans="2:3" s="186" customFormat="1" ht="15" x14ac:dyDescent="0.25">
      <c r="B33" s="206"/>
      <c r="C33" s="207"/>
    </row>
    <row r="34" spans="2:3" s="186" customFormat="1" ht="15" x14ac:dyDescent="0.25">
      <c r="B34" s="206"/>
      <c r="C34" s="207"/>
    </row>
    <row r="35" spans="2:3" s="186" customFormat="1" ht="15" x14ac:dyDescent="0.25">
      <c r="B35" s="206"/>
      <c r="C35" s="207"/>
    </row>
  </sheetData>
  <sheetProtection password="DBAD" sheet="1" objects="1" scenarios="1" formatCells="0" formatColumns="0" formatRows="0" insertColumns="0" insertRows="0" selectLockedCells="1" selectUnlockedCells="1"/>
  <pageMargins left="0.7" right="0.7" top="0.78740157499999996" bottom="0.78740157499999996" header="0.3" footer="0.3"/>
  <pageSetup paperSize="9" orientation="portrait" r:id="rId1"/>
  <headerFooter>
    <oddHeader>&amp;C&amp;"+,Regular"&amp;14List of cost estimates for T-REX vacuum chamber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Layout" zoomScaleNormal="100" workbookViewId="0">
      <selection activeCell="A12" sqref="A12"/>
    </sheetView>
  </sheetViews>
  <sheetFormatPr defaultColWidth="11.5546875" defaultRowHeight="14.4" x14ac:dyDescent="0.3"/>
  <cols>
    <col min="1" max="1" width="45.44140625" style="152" customWidth="1"/>
    <col min="2" max="2" width="17.6640625" style="208" customWidth="1"/>
    <col min="3" max="3" width="20.5546875" style="209" customWidth="1"/>
    <col min="4" max="7" width="11.5546875" style="152"/>
    <col min="8" max="8" width="13.33203125" style="152" bestFit="1" customWidth="1"/>
    <col min="9" max="16384" width="11.5546875" style="152"/>
  </cols>
  <sheetData>
    <row r="1" spans="1:3" s="177" customFormat="1" ht="21" x14ac:dyDescent="0.4">
      <c r="A1" s="174" t="s">
        <v>409</v>
      </c>
      <c r="B1" s="175" t="s">
        <v>421</v>
      </c>
      <c r="C1" s="176" t="s">
        <v>410</v>
      </c>
    </row>
    <row r="2" spans="1:3" s="180" customFormat="1" ht="17.399999999999999" x14ac:dyDescent="0.3">
      <c r="A2" s="178"/>
      <c r="B2" s="179"/>
      <c r="C2" s="179"/>
    </row>
    <row r="3" spans="1:3" s="180" customFormat="1" ht="17.399999999999999" x14ac:dyDescent="0.3">
      <c r="A3" s="179" t="s">
        <v>445</v>
      </c>
      <c r="B3" s="185">
        <v>2</v>
      </c>
      <c r="C3" s="181">
        <f>31200*0.5*1.2</f>
        <v>18720</v>
      </c>
    </row>
    <row r="4" spans="1:3" s="183" customFormat="1" ht="15.6" x14ac:dyDescent="0.3">
      <c r="A4" s="179" t="s">
        <v>446</v>
      </c>
      <c r="B4" s="182">
        <v>2</v>
      </c>
      <c r="C4" s="181">
        <f>2157/200*30*1.2</f>
        <v>388.26</v>
      </c>
    </row>
    <row r="5" spans="1:3" s="183" customFormat="1" ht="15.6" x14ac:dyDescent="0.3">
      <c r="A5" s="184" t="s">
        <v>435</v>
      </c>
      <c r="B5" s="185">
        <v>2</v>
      </c>
      <c r="C5" s="181">
        <f>36700/200*14*1.2</f>
        <v>3082.7999999999997</v>
      </c>
    </row>
    <row r="6" spans="1:3" s="186" customFormat="1" ht="15" x14ac:dyDescent="0.25">
      <c r="A6" s="184" t="s">
        <v>434</v>
      </c>
      <c r="B6" s="185">
        <v>2</v>
      </c>
      <c r="C6" s="181">
        <f>400*1.2</f>
        <v>480</v>
      </c>
    </row>
    <row r="7" spans="1:3" s="186" customFormat="1" ht="15" x14ac:dyDescent="0.25">
      <c r="A7" s="179"/>
      <c r="B7" s="185"/>
      <c r="C7" s="181"/>
    </row>
    <row r="8" spans="1:3" s="186" customFormat="1" ht="15.6" thickBot="1" x14ac:dyDescent="0.3">
      <c r="A8" s="194"/>
      <c r="B8" s="195"/>
      <c r="C8" s="196"/>
    </row>
    <row r="9" spans="1:3" s="186" customFormat="1" ht="15.6" thickBot="1" x14ac:dyDescent="0.3">
      <c r="A9" s="197" t="s">
        <v>131</v>
      </c>
      <c r="B9" s="198"/>
      <c r="C9" s="199">
        <f>C3*B3+C4*B4+C5*B5+C6*B6</f>
        <v>45342.119999999995</v>
      </c>
    </row>
    <row r="10" spans="1:3" s="186" customFormat="1" ht="15" x14ac:dyDescent="0.25">
      <c r="A10" s="200"/>
      <c r="B10" s="201"/>
      <c r="C10" s="202"/>
    </row>
    <row r="11" spans="1:3" s="186" customFormat="1" ht="15" x14ac:dyDescent="0.25">
      <c r="A11" s="203"/>
      <c r="B11" s="204"/>
      <c r="C11" s="205"/>
    </row>
    <row r="12" spans="1:3" s="186" customFormat="1" ht="15" x14ac:dyDescent="0.25">
      <c r="B12" s="206"/>
      <c r="C12" s="207"/>
    </row>
    <row r="13" spans="1:3" s="190" customFormat="1" ht="17.399999999999999" x14ac:dyDescent="0.3">
      <c r="A13" s="186"/>
      <c r="B13" s="206"/>
      <c r="C13" s="207"/>
    </row>
    <row r="14" spans="1:3" s="186" customFormat="1" ht="15" x14ac:dyDescent="0.25">
      <c r="B14" s="206"/>
      <c r="C14" s="207"/>
    </row>
    <row r="15" spans="1:3" s="186" customFormat="1" ht="15" x14ac:dyDescent="0.25">
      <c r="B15" s="206"/>
      <c r="C15" s="207"/>
    </row>
    <row r="16" spans="1:3" s="186" customFormat="1" ht="15" x14ac:dyDescent="0.25">
      <c r="B16" s="206"/>
      <c r="C16" s="207"/>
    </row>
    <row r="17" spans="1:5" s="186" customFormat="1" ht="15" x14ac:dyDescent="0.25">
      <c r="B17" s="206"/>
      <c r="C17" s="207"/>
    </row>
    <row r="18" spans="1:5" s="186" customFormat="1" ht="15" x14ac:dyDescent="0.25">
      <c r="B18" s="206"/>
      <c r="C18" s="207"/>
    </row>
    <row r="19" spans="1:5" s="186" customFormat="1" ht="15" x14ac:dyDescent="0.25">
      <c r="B19" s="206"/>
      <c r="C19" s="207"/>
    </row>
    <row r="20" spans="1:5" s="186" customFormat="1" ht="15.6" x14ac:dyDescent="0.3">
      <c r="A20" s="152"/>
      <c r="B20" s="208"/>
      <c r="C20" s="209"/>
    </row>
    <row r="21" spans="1:5" s="186" customFormat="1" ht="15.6" x14ac:dyDescent="0.3">
      <c r="A21" s="152"/>
      <c r="B21" s="208"/>
      <c r="C21" s="209"/>
    </row>
    <row r="22" spans="1:5" s="186" customFormat="1" ht="15.6" x14ac:dyDescent="0.3">
      <c r="A22" s="152"/>
      <c r="B22" s="208"/>
      <c r="C22" s="209"/>
    </row>
    <row r="23" spans="1:5" s="186" customFormat="1" ht="15.6" x14ac:dyDescent="0.3">
      <c r="A23" s="152"/>
      <c r="B23" s="208"/>
      <c r="C23" s="209"/>
    </row>
    <row r="24" spans="1:5" s="186" customFormat="1" ht="15.6" x14ac:dyDescent="0.3">
      <c r="A24" s="152"/>
      <c r="B24" s="208"/>
      <c r="C24" s="209"/>
    </row>
    <row r="25" spans="1:5" s="186" customFormat="1" ht="15.6" x14ac:dyDescent="0.3">
      <c r="A25" s="152"/>
      <c r="B25" s="208"/>
      <c r="C25" s="209"/>
    </row>
    <row r="26" spans="1:5" s="186" customFormat="1" ht="15.6" x14ac:dyDescent="0.3">
      <c r="A26" s="152"/>
      <c r="B26" s="208"/>
      <c r="C26" s="209"/>
    </row>
    <row r="27" spans="1:5" s="186" customFormat="1" ht="15.6" x14ac:dyDescent="0.3">
      <c r="A27" s="152"/>
      <c r="B27" s="208"/>
      <c r="C27" s="209"/>
    </row>
    <row r="28" spans="1:5" s="186" customFormat="1" ht="15.6" x14ac:dyDescent="0.3">
      <c r="A28" s="152"/>
      <c r="B28" s="208"/>
      <c r="C28" s="209"/>
    </row>
    <row r="29" spans="1:5" s="186" customFormat="1" ht="15.6" x14ac:dyDescent="0.3">
      <c r="A29" s="152"/>
      <c r="B29" s="208"/>
      <c r="C29" s="209"/>
      <c r="E29" s="207"/>
    </row>
    <row r="30" spans="1:5" s="186" customFormat="1" ht="15.6" x14ac:dyDescent="0.3">
      <c r="A30" s="152"/>
      <c r="B30" s="208"/>
      <c r="C30" s="209"/>
    </row>
    <row r="31" spans="1:5" s="186" customFormat="1" ht="15.6" x14ac:dyDescent="0.3">
      <c r="A31" s="152"/>
      <c r="B31" s="208"/>
      <c r="C31" s="209"/>
    </row>
    <row r="32" spans="1:5" s="186" customFormat="1" ht="15.6" x14ac:dyDescent="0.3">
      <c r="A32" s="152"/>
      <c r="B32" s="208"/>
      <c r="C32" s="209"/>
    </row>
    <row r="33" spans="1:3" s="186" customFormat="1" ht="15.6" x14ac:dyDescent="0.3">
      <c r="A33" s="152"/>
      <c r="B33" s="208"/>
      <c r="C33" s="209"/>
    </row>
    <row r="34" spans="1:3" s="186" customFormat="1" ht="15.6" x14ac:dyDescent="0.3">
      <c r="A34" s="152"/>
      <c r="B34" s="208"/>
      <c r="C34" s="209"/>
    </row>
  </sheetData>
  <sheetProtection password="DBAD" sheet="1" objects="1" scenarios="1" formatCells="0" formatColumns="0" formatRows="0" insertColumns="0" insertRows="0" selectLockedCells="1" selectUnlockedCells="1"/>
  <pageMargins left="0.7" right="0.7" top="0.78740157499999996" bottom="0.78740157499999996" header="0.3" footer="0.3"/>
  <pageSetup paperSize="9" orientation="portrait" r:id="rId1"/>
  <headerFooter>
    <oddHeader>&amp;C&amp;"+,Regular"&amp;14List of cost estimates for T-REX vacuum chamber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PBS</vt:lpstr>
      <vt:lpstr>PBS_summary_schedule</vt:lpstr>
      <vt:lpstr>PBS_summary</vt:lpstr>
      <vt:lpstr>proposal</vt:lpstr>
      <vt:lpstr>scope_setting_budget_baseline</vt:lpstr>
      <vt:lpstr>scope_setting_budget_competitiv</vt:lpstr>
      <vt:lpstr>scope_setting_budget_Full</vt:lpstr>
      <vt:lpstr>vacuum chamber</vt:lpstr>
      <vt:lpstr>guide_collimator</vt:lpstr>
      <vt:lpstr>platform</vt:lpstr>
      <vt:lpstr>guide_budget</vt:lpstr>
      <vt:lpstr>PASTIS_coils</vt:lpstr>
      <vt:lpstr>SEE</vt:lpstr>
      <vt:lpstr>Sample_lab</vt:lpstr>
      <vt:lpstr>travel cost</vt:lpstr>
      <vt:lpstr>personnel</vt:lpstr>
      <vt:lpstr>PBS!Print_Area</vt:lpstr>
      <vt:lpstr>PBS_summary!Print_Area</vt:lpstr>
      <vt:lpstr>PBS_summary_schedule!Print_Area</vt:lpstr>
    </vt:vector>
  </TitlesOfParts>
  <Company>Forschungszentrum Jülich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Poque</dc:creator>
  <cp:lastModifiedBy>Nicolo Violini</cp:lastModifiedBy>
  <cp:lastPrinted>2016-10-14T09:03:35Z</cp:lastPrinted>
  <dcterms:created xsi:type="dcterms:W3CDTF">2015-11-06T10:29:37Z</dcterms:created>
  <dcterms:modified xsi:type="dcterms:W3CDTF">2016-10-21T18:24:48Z</dcterms:modified>
</cp:coreProperties>
</file>