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lix JV\Google Drive\Documents\A - MIRACLES\ESS Meetings\TG2\DOCS for TG2\TG2 Technical Docs\PBS &amp; WBS\"/>
    </mc:Choice>
  </mc:AlternateContent>
  <bookViews>
    <workbookView xWindow="336" yWindow="432" windowWidth="20736" windowHeight="11760" activeTab="3" xr2:uid="{00000000-000D-0000-FFFF-FFFF00000000}"/>
  </bookViews>
  <sheets>
    <sheet name="WBS-PBS" sheetId="21" r:id="rId1"/>
    <sheet name="Deliverables WPS" sheetId="22" r:id="rId2"/>
    <sheet name="WBS" sheetId="16" r:id="rId3"/>
    <sheet name="Infrastructure" sheetId="17" r:id="rId4"/>
  </sheets>
  <calcPr calcId="171027" concurrentCalc="0"/>
  <fileRecoveryPr autoRecover="0"/>
</workbook>
</file>

<file path=xl/calcChain.xml><?xml version="1.0" encoding="utf-8"?>
<calcChain xmlns="http://schemas.openxmlformats.org/spreadsheetml/2006/main">
  <c r="E11" i="22" l="1"/>
  <c r="J11" i="22"/>
  <c r="H11" i="22"/>
  <c r="E16" i="22"/>
  <c r="H16" i="22"/>
  <c r="H21" i="22"/>
  <c r="E23" i="22"/>
  <c r="H23" i="22"/>
  <c r="E33" i="22"/>
  <c r="H33" i="22"/>
  <c r="E42" i="22"/>
  <c r="J42" i="22"/>
  <c r="H42" i="22"/>
  <c r="H60" i="22"/>
  <c r="E61" i="22"/>
  <c r="G62" i="22"/>
  <c r="E63" i="22"/>
  <c r="G63" i="22"/>
  <c r="J17" i="16"/>
  <c r="I17" i="16"/>
  <c r="H17" i="16"/>
  <c r="J35" i="16"/>
  <c r="I35" i="16"/>
  <c r="H35" i="16"/>
  <c r="J25" i="16"/>
  <c r="I25" i="16"/>
  <c r="H25" i="16"/>
  <c r="H40" i="16"/>
  <c r="J40" i="16"/>
  <c r="J41" i="16"/>
  <c r="I41" i="16"/>
  <c r="C41" i="16"/>
  <c r="D41" i="16"/>
  <c r="F41" i="16"/>
  <c r="H41" i="16"/>
  <c r="G41" i="16"/>
  <c r="E41" i="16"/>
  <c r="I33" i="16"/>
  <c r="H33" i="16"/>
  <c r="J14" i="16"/>
  <c r="I14" i="16"/>
  <c r="H14" i="16"/>
  <c r="J31" i="16"/>
  <c r="I31" i="16"/>
  <c r="H31" i="16"/>
  <c r="J30" i="16"/>
  <c r="I30" i="16"/>
  <c r="H30" i="16"/>
  <c r="J29" i="16"/>
  <c r="I29" i="16"/>
  <c r="H29" i="16"/>
  <c r="J27" i="16"/>
  <c r="I27" i="16"/>
  <c r="H27" i="16"/>
  <c r="H23" i="16"/>
  <c r="I23" i="16"/>
  <c r="J23" i="16"/>
  <c r="J21" i="16"/>
  <c r="I21" i="16"/>
  <c r="H21" i="16"/>
  <c r="F19" i="16"/>
  <c r="H19" i="16"/>
  <c r="I19" i="16"/>
  <c r="J19" i="16"/>
  <c r="H16" i="16"/>
  <c r="E13" i="16"/>
  <c r="J13" i="16"/>
  <c r="I13" i="16"/>
  <c r="H13" i="16"/>
  <c r="J12" i="16"/>
  <c r="I12" i="16"/>
  <c r="H12" i="16"/>
  <c r="Q20" i="17"/>
  <c r="Q21" i="17"/>
  <c r="Q3" i="17"/>
  <c r="F20" i="17"/>
  <c r="F21" i="17"/>
  <c r="G3" i="17"/>
  <c r="F3" i="17"/>
</calcChain>
</file>

<file path=xl/sharedStrings.xml><?xml version="1.0" encoding="utf-8"?>
<sst xmlns="http://schemas.openxmlformats.org/spreadsheetml/2006/main" count="517" uniqueCount="292">
  <si>
    <t>Phase 1</t>
  </si>
  <si>
    <t>Design</t>
  </si>
  <si>
    <t>Procurement &amp; Fabrication</t>
  </si>
  <si>
    <t>Installation</t>
  </si>
  <si>
    <t>Total k€</t>
  </si>
  <si>
    <t>Total</t>
  </si>
  <si>
    <t>Choppers</t>
  </si>
  <si>
    <t>Slit</t>
  </si>
  <si>
    <t>Sample Environment</t>
  </si>
  <si>
    <t>Detector and Beam Monitors</t>
  </si>
  <si>
    <t>Motion Control and Automation</t>
  </si>
  <si>
    <t>Analyser</t>
  </si>
  <si>
    <t>Radial collimator</t>
  </si>
  <si>
    <t>Berylium filter</t>
  </si>
  <si>
    <t>Beam Stop</t>
  </si>
  <si>
    <t>Instrument Infrastructure</t>
  </si>
  <si>
    <t>Contingency</t>
  </si>
  <si>
    <t>Commissioning</t>
  </si>
  <si>
    <t xml:space="preserve"> </t>
  </si>
  <si>
    <t>Management</t>
  </si>
  <si>
    <t>WBS (Work Breakdown Structure)</t>
  </si>
  <si>
    <t>Timeline, Organigram, Manpower, Detailed Work Packages</t>
  </si>
  <si>
    <t>PBS (Product Breakdown Structure)</t>
  </si>
  <si>
    <t>Level 1 (Instrument Designation). Level 2 (Major System Designation). Level 3 (Subsystem</t>
  </si>
  <si>
    <t>Designation). Level 4 (Major Component Designation).</t>
  </si>
  <si>
    <t>x</t>
  </si>
  <si>
    <t>Cave</t>
  </si>
  <si>
    <t>General Services and Infrastructure</t>
  </si>
  <si>
    <t>Cabling</t>
  </si>
  <si>
    <t>Source: Correo Gabor</t>
  </si>
  <si>
    <t>Cooling installation</t>
  </si>
  <si>
    <t>ESS-0063538: will be provided by ESS and paid by Instrument</t>
  </si>
  <si>
    <t>Cooling harware procurement</t>
  </si>
  <si>
    <t>ESS-0063538: will be provided by ESS and paid by Instrument. It includes utility panel, cooling skids and distribution pipes</t>
  </si>
  <si>
    <t>Personal Safety System design</t>
  </si>
  <si>
    <t>Installation of the complete Instrument PPS</t>
  </si>
  <si>
    <t>Fiber connection from the instrument to the galleries</t>
  </si>
  <si>
    <t>Domestic and waste water</t>
  </si>
  <si>
    <t>ESS-0063538. Cost estimation can be provided upon specific request</t>
  </si>
  <si>
    <t>Crane outside Cave</t>
  </si>
  <si>
    <t>BIFROST excel</t>
  </si>
  <si>
    <t>Crane in cave</t>
  </si>
  <si>
    <t>Media Distribution</t>
  </si>
  <si>
    <t>False floor</t>
  </si>
  <si>
    <t>Helium recovery</t>
  </si>
  <si>
    <t>Control hutch</t>
  </si>
  <si>
    <t>Infraestructure Installation</t>
  </si>
  <si>
    <t>Instrument Control Cabin</t>
  </si>
  <si>
    <t>TREX instrument cabin</t>
  </si>
  <si>
    <t>Data Acquisition Equipment</t>
  </si>
  <si>
    <t>Skype with DMSC group: we don't pay anything</t>
  </si>
  <si>
    <t>Total Infrastructure (k€)</t>
  </si>
  <si>
    <t>SSM upgrade (k€)</t>
  </si>
  <si>
    <t>Not yet</t>
  </si>
  <si>
    <t>80 k€ have been added (likely from water cooling of equipment inside the cave)</t>
  </si>
  <si>
    <t>General Development: 0€; Specific of instrument: instr. pays 65-150 k€</t>
  </si>
  <si>
    <t>W.U.1 Shielding</t>
  </si>
  <si>
    <t>W.U.2 Optics</t>
  </si>
  <si>
    <t>W.U.3 Choppers</t>
  </si>
  <si>
    <t>W.U.4 Science Support</t>
  </si>
  <si>
    <t>W.U.5 Detectors</t>
  </si>
  <si>
    <t>W.U.6 Data Acquisition &amp; Analysis</t>
  </si>
  <si>
    <t>W.U.7 Motion Control &amp; Automation</t>
  </si>
  <si>
    <t>W.U.8 Scattering System</t>
  </si>
  <si>
    <t>W.U.9 Instrument Infrastructure</t>
  </si>
  <si>
    <t>W.U.10 Vacuum</t>
  </si>
  <si>
    <t xml:space="preserve">Neutron Optics </t>
  </si>
  <si>
    <t>Cave shielding</t>
  </si>
  <si>
    <t>Beamline Shielding</t>
  </si>
  <si>
    <t>13.6.16.1.1 Beam Extraction System</t>
  </si>
  <si>
    <t>13.6.16.1.1.1 Monolith Insert (NBOA)</t>
  </si>
  <si>
    <t> </t>
  </si>
  <si>
    <t>13.6.16.1.2 Beam Delivery System</t>
  </si>
  <si>
    <t>13.6.16.1.2.1 Neutron Optics</t>
  </si>
  <si>
    <t>13.6.16.1.2.2 Neutron Guides Housing</t>
  </si>
  <si>
    <t>13.6.16.1.2.3 Neutron Guides Support</t>
  </si>
  <si>
    <t>13.6.16.1.3 Chopper System</t>
  </si>
  <si>
    <t>13.6.16.1.4 Beam Geometry Conditioning</t>
  </si>
  <si>
    <t>13.6.16.1.5 Beam Validation</t>
  </si>
  <si>
    <t>13.6.16.1.6 Beam Cut Off</t>
  </si>
  <si>
    <t>13.6.16.1.6.2 Secondary Shutter</t>
  </si>
  <si>
    <t>13.6.16.1.6.3 Beam Stop</t>
  </si>
  <si>
    <t>W.U.11 PSS</t>
  </si>
  <si>
    <t>Level 3</t>
  </si>
  <si>
    <t>Level 4</t>
  </si>
  <si>
    <t>Level 5</t>
  </si>
  <si>
    <t>13.6.16.1.7 Vacuum System</t>
  </si>
  <si>
    <t>13.6.16.1.7.1 Beam Delivery Vacuum System</t>
  </si>
  <si>
    <t>13.6.16.1.7.2 Chopper Vacuum System</t>
  </si>
  <si>
    <t>13.6.16.1.8 Shielding (Beam Transport and Conditioning)</t>
  </si>
  <si>
    <t>13.6.16.1.8.1 In-Bunker Shielding</t>
  </si>
  <si>
    <t>13.6.16.1.8.2 Beamline Shielding</t>
  </si>
  <si>
    <t>13.6.16.1.8.2.1 D03 shielding (curve)</t>
  </si>
  <si>
    <t>13.6.16.1.8.2.2 E02 shielding (guide hall)</t>
  </si>
  <si>
    <t>13.6.16.2.1 Sample Positioning</t>
  </si>
  <si>
    <t>13.6.16.2.1.1 Sample Stick and Holders</t>
  </si>
  <si>
    <t>13.6.16.2.1.2 Sample positioning motion</t>
  </si>
  <si>
    <t>13.6.16.2.1.4 DAQ</t>
  </si>
  <si>
    <t>13.6.16.2.2 Ancillary Mounting</t>
  </si>
  <si>
    <t>13.6.16.2.3 Sample Environment Equipment</t>
  </si>
  <si>
    <t>13.6.16.2.3.1 Cryofurnace (In. Ops.)</t>
  </si>
  <si>
    <t>13.6.16.2.4 Non-Sample Environment Ancillary Equipment</t>
  </si>
  <si>
    <t>13.6.16.3.1 Secondary Spectrometer Tank</t>
  </si>
  <si>
    <t>13.6.16.3.1.2 Sample Flange</t>
  </si>
  <si>
    <t>13.6.16.3.2 Analyzer System</t>
  </si>
  <si>
    <t>13.6.16.3.2.1 Si(111)/abs. coating panels</t>
  </si>
  <si>
    <t>13.6.16.3.2.2 Supporting Frame</t>
  </si>
  <si>
    <t>13.6.16.3.3 Neutron Detector System</t>
  </si>
  <si>
    <t>13.6.16.3.3.1 N. Detectors (3He array)</t>
  </si>
  <si>
    <t>13.6.16.3.3.1.1 Spec. Detectors (3He arrays)</t>
  </si>
  <si>
    <t>13.6.16.3.3.1.2 Detectors Frame</t>
  </si>
  <si>
    <t>13.6.16.3.3.1.3 DAQ/DMSC Spec. Detectors Integration</t>
  </si>
  <si>
    <t>13.6.16.3.3.1.4 Spec. Detectors Panel</t>
  </si>
  <si>
    <t>13.6.16.3.3.1.5 Detector Shielding</t>
  </si>
  <si>
    <t>13.6.16.3.3.2 N. Detector Diffraction / Positioning System</t>
  </si>
  <si>
    <t>13.6.16.3.3.2.1 3He detector</t>
  </si>
  <si>
    <t>13.6.16.3.3.2.2 Diff. Frame</t>
  </si>
  <si>
    <t>13.6.16.3.3.2.3 DAQ/DMSC Dif. Detectors Integration</t>
  </si>
  <si>
    <t>13.6.16.3.3.2.4 Diff. Detector Panel</t>
  </si>
  <si>
    <t>13.6.16.3.3.3 Detector Comm. Vessel</t>
  </si>
  <si>
    <t>13.6.16.3.3.3.1 Front End</t>
  </si>
  <si>
    <t>13.6.16.3.4 Signal Enhancement System</t>
  </si>
  <si>
    <t>13.6.16.3.4.1 Radial Collimator</t>
  </si>
  <si>
    <t>13.6.16.3.4.2 Be Filter (In. Ops.)</t>
  </si>
  <si>
    <t>13.6.16.5.1 Cave Structure</t>
  </si>
  <si>
    <t>13.6.16.5.3 Sample Environment Utilities Supply</t>
  </si>
  <si>
    <t>13.6.16.5.3.1 Power Board</t>
  </si>
  <si>
    <t>13.6.16.5.3.2 Chilled Water Board</t>
  </si>
  <si>
    <t>13.6.16.5.3.3 Compressed Air</t>
  </si>
  <si>
    <t>13.6.16.5.3.4 Supply Gasses Board</t>
  </si>
  <si>
    <t>13.6.16.5.3.4.1 Ar</t>
  </si>
  <si>
    <t>13.6.16.5.3.4.2 He</t>
  </si>
  <si>
    <t>13.6.16.5.3.4.3 N2</t>
  </si>
  <si>
    <t>13.6.16.5.3.4.4 O2</t>
  </si>
  <si>
    <t>13.6.16.5.4 Sample Environment Control Box</t>
  </si>
  <si>
    <t>13.6.16.5.2 Shielding (Cave)</t>
  </si>
  <si>
    <t>13.6.16.5.5 Personnel Safety System (PSS) - Cave</t>
  </si>
  <si>
    <t>13.6.16.1.5.1 Beam Monitors</t>
  </si>
  <si>
    <t>13.6.16.1.5.1.1 BM1 – Diagnosis</t>
  </si>
  <si>
    <t>13.6.16.1.5.1.2 BM2 – Normalization</t>
  </si>
  <si>
    <t>13.6.16.1.5.1.3 BM3 – After Sample</t>
  </si>
  <si>
    <t>13.6.16.1.5.1.4 BM electronics/ICS/DMSC</t>
  </si>
  <si>
    <t>13.6.16.2.1.3 MCA - Sample positioning</t>
  </si>
  <si>
    <t>13.6.16.6.1 Hutch Building (Structure)</t>
  </si>
  <si>
    <t>13.6.16.6.2 Control Terminal</t>
  </si>
  <si>
    <t>13.6.16.7.1 Sample Mounting Area</t>
  </si>
  <si>
    <t>13.6.16.7.2 Next Experiment Prep. Area</t>
  </si>
  <si>
    <t>13.6.16.7.3 Storage Area (Sample and Sample Environment Equipment)</t>
  </si>
  <si>
    <t>13.6.16.8 Utilities Distribution</t>
  </si>
  <si>
    <t>13.6. 16.8.1 D03 Hall</t>
  </si>
  <si>
    <t>13.6.16.8.x.1 Power Distribution</t>
  </si>
  <si>
    <t>13.6.16.8.2 E02 Hall</t>
  </si>
  <si>
    <t>13.6.16.8.x.2 Chilled Water Distribution</t>
  </si>
  <si>
    <t>13.6.16.8.x.3 Compressed Air Distribution</t>
  </si>
  <si>
    <t>13.6.16.8.x.4 Gas Distribution</t>
  </si>
  <si>
    <t>13.6.16.8.x.4.1 Ar</t>
  </si>
  <si>
    <t>13.6.16.8.x.4.2 He</t>
  </si>
  <si>
    <t>13.6.16.8.x.4.3 N2</t>
  </si>
  <si>
    <t>13.6.16.8.x.4.4 H2</t>
  </si>
  <si>
    <t>13.6.16.8.x.4.5 O2</t>
  </si>
  <si>
    <t>13.6.16.9 Support Infrastructure</t>
  </si>
  <si>
    <t>13.6.16.9.1 D03 Hall</t>
  </si>
  <si>
    <t>13.6.16.9.x.1 Power</t>
  </si>
  <si>
    <t>13.6.16.9.2 E02 Hall</t>
  </si>
  <si>
    <t>13.6.16.9.x.2 Network</t>
  </si>
  <si>
    <t>13.6.16.9.x.3 Lighting</t>
  </si>
  <si>
    <t>13.6.16.9.x.4 Ventilation (HVAC)</t>
  </si>
  <si>
    <t>13.6.16.9.x.5 Fire Protection</t>
  </si>
  <si>
    <t>13.6.16.9.x.6 O2 Monitoring</t>
  </si>
  <si>
    <t>13.6.16.9.x.7 H2O Leakage Monitoring</t>
  </si>
  <si>
    <t>13.6.16.9.x.8 H2 Leakage Detection</t>
  </si>
  <si>
    <t>13.6.16.9.x.9 Remote area surveillance (Video Camera)</t>
  </si>
  <si>
    <t>13.6.16.9.x.10 Local Crane</t>
  </si>
  <si>
    <t>13.6.16.9.x.11 Public Address System</t>
  </si>
  <si>
    <t>13.6.16.10 Control Racks</t>
  </si>
  <si>
    <t>13.6.16.10.1 D03 Hall</t>
  </si>
  <si>
    <t>13.6.16.10.x.1 DAQ Rack</t>
  </si>
  <si>
    <t>13.6.16.10.2 E02 Hall</t>
  </si>
  <si>
    <t>13.6.16.10.3 Experimental Cave</t>
  </si>
  <si>
    <t>13.6.16.10.4 Sample Preparation Area</t>
  </si>
  <si>
    <t>13.6.16.10.5 Control Hutch</t>
  </si>
  <si>
    <t>13.6.16.10.x.2 DMSC Rack</t>
  </si>
  <si>
    <t>13.6.16.10.x.3 Motion Control Rack</t>
  </si>
  <si>
    <t>13.6.16.10.x.4 Chopper Control Rack</t>
  </si>
  <si>
    <t>13.6.16.10.x.5 Vacuum Control Rack</t>
  </si>
  <si>
    <t>(Instrument Specific Equipment)</t>
  </si>
  <si>
    <t>13.6.16.11.1 Instrument Control Integration</t>
  </si>
  <si>
    <t>13.6.16.11.1.1 Generic Motion Control Integration</t>
  </si>
  <si>
    <t>13.6.16.11.1.1.1 Secondary Shutter</t>
  </si>
  <si>
    <t>13.6.16.11.1.1.2 Slits</t>
  </si>
  <si>
    <t>13.6.16.11.1.1.3 Detector Array Rotation</t>
  </si>
  <si>
    <t>13.6.16.11.1.1.4 Radial Collimator Retraction</t>
  </si>
  <si>
    <t>13.6.16.11.1.3 EPICS Integration</t>
  </si>
  <si>
    <t>13.6.16.11.1.2 Vacuum Control Integration</t>
  </si>
  <si>
    <t>13.6.16.11.2 Personnel Safety System Integration</t>
  </si>
  <si>
    <t>13.6.16.11.2.1 Interlock System</t>
  </si>
  <si>
    <t>13.6.16.11.2.2 Radiation Detection</t>
  </si>
  <si>
    <t>13.6.16.11.2.3 Shutter Interface</t>
  </si>
  <si>
    <t>13.6.16.11.2.4 H2O Detection System</t>
  </si>
  <si>
    <t>13.6.16.11.2.5 O2 Monitoring .5</t>
  </si>
  <si>
    <t>13.6.16.11.2.6 H2 Detection System</t>
  </si>
  <si>
    <t>13.6.16.1.6.1 Personnel Safety System (Shutter)</t>
  </si>
  <si>
    <t>13.6.16.11.3 Data Management &amp; Software Centre Integration</t>
  </si>
  <si>
    <t>13.6.16.11.3.1 Data Systems and Technology</t>
  </si>
  <si>
    <t>13.6.16.11.3.2 Data Management</t>
  </si>
  <si>
    <t>13.6.16.11.3.3 Instrument Data</t>
  </si>
  <si>
    <t>13.6.16.11.3.4 Data Analysis and Modelling</t>
  </si>
  <si>
    <t>LABOR BUDGET</t>
  </si>
  <si>
    <t>NON LABOR BUDGET</t>
  </si>
  <si>
    <t>maximum ESS-0063538: 0.15 M€ (012 M€ from BIFROST)</t>
  </si>
  <si>
    <t>Infrastructure - PSS Design</t>
  </si>
  <si>
    <t>PSS Design</t>
  </si>
  <si>
    <t>PSS Installation (complete)</t>
  </si>
  <si>
    <t>ESS pays (except connections)</t>
  </si>
  <si>
    <t>ESS (DMSC) pays</t>
  </si>
  <si>
    <t>600 + z</t>
  </si>
  <si>
    <t xml:space="preserve">Alignment + Installation + Slits + </t>
  </si>
  <si>
    <t>Quot Swiss Neutronics May 2017</t>
  </si>
  <si>
    <t>Init. OPS.</t>
  </si>
  <si>
    <t>ESS?</t>
  </si>
  <si>
    <t>plus D03 Elevations</t>
  </si>
  <si>
    <t>1M€</t>
  </si>
  <si>
    <t>10k€</t>
  </si>
  <si>
    <t>PL Calcs</t>
  </si>
  <si>
    <t>13.6.16.1.5 Beam Validation (BM)</t>
  </si>
  <si>
    <r>
      <t>13.6.16.3.3 Neutron Detector System (</t>
    </r>
    <r>
      <rPr>
        <vertAlign val="superscript"/>
        <sz val="9"/>
        <color rgb="FF000000"/>
        <rFont val="Calibri"/>
        <family val="2"/>
      </rPr>
      <t>3</t>
    </r>
    <r>
      <rPr>
        <sz val="9"/>
        <color rgb="FF000000"/>
        <rFont val="Calibri"/>
        <family val="2"/>
      </rPr>
      <t>He)</t>
    </r>
  </si>
  <si>
    <t>13.6.16.10.x.6 Personnel Safety System Rack</t>
  </si>
  <si>
    <t>Travel Expenses</t>
  </si>
  <si>
    <t>PSS Design to WU PSS</t>
  </si>
  <si>
    <t>PBS component</t>
  </si>
  <si>
    <t>WU</t>
  </si>
  <si>
    <t>TOTAL</t>
  </si>
  <si>
    <t>Cost k€</t>
  </si>
  <si>
    <t>Partner Responsible</t>
  </si>
  <si>
    <t>ESS-Bilbao</t>
  </si>
  <si>
    <t>ESS-Bilbao, ESS, KU</t>
  </si>
  <si>
    <t>ESS</t>
  </si>
  <si>
    <t>ESS-Bilbao, ESS(?)</t>
  </si>
  <si>
    <t>ESS, ESS-Bilbao</t>
  </si>
  <si>
    <t>ESS (Cost ESS-Bilbao:?)</t>
  </si>
  <si>
    <t>13.6.16.6 Control Hutch</t>
  </si>
  <si>
    <t>13.6.16.9.4  Control Hutch</t>
  </si>
  <si>
    <t>13.6.16.9.3 Experimental Cave (Next Experiment Prep. Area)</t>
  </si>
  <si>
    <t>13.6.16.8.3 Experimental Cave (Next Experiment Prep. Area)</t>
  </si>
  <si>
    <t>1t load jib crane, 5 m jib, 6m clearance (cave roof)</t>
  </si>
  <si>
    <t>13.6.16.1.6.4 Beam Stop</t>
  </si>
  <si>
    <t>13.6.16.1.4.1.3 Slits housing and shielding</t>
  </si>
  <si>
    <t>13.6.16.1.8.2.3 Chopper Pit Assembly FO2 shielding</t>
  </si>
  <si>
    <t>WU (Work Unit)</t>
  </si>
  <si>
    <t>13.6.16.1.4.1 Beam Shaping Slit System</t>
  </si>
  <si>
    <t>13.6.16.1.4.2 Beam Geometry Conditioning Support and Alignment</t>
  </si>
  <si>
    <t>13.6.16.1.1.1.1 Optical Assembly (NBOA)</t>
  </si>
  <si>
    <t>13.6.16.1.4.1.1 BS Slit System: Mechanics</t>
  </si>
  <si>
    <t>13.6.16.1.4.1.2 BS Slit System: Support</t>
  </si>
  <si>
    <r>
      <t>13.6.16.1.1.2 MI Windows (NBW) (</t>
    </r>
    <r>
      <rPr>
        <sz val="9"/>
        <color rgb="FFFF0000"/>
        <rFont val="Calibri"/>
        <family val="2"/>
      </rPr>
      <t>ESS</t>
    </r>
    <r>
      <rPr>
        <sz val="9"/>
        <color rgb="FF000000"/>
        <rFont val="Calibri"/>
        <family val="2"/>
      </rPr>
      <t>)</t>
    </r>
  </si>
  <si>
    <r>
      <t>13.6.16.1.6.3 Light Shutter (</t>
    </r>
    <r>
      <rPr>
        <sz val="9"/>
        <color rgb="FFFF0000"/>
        <rFont val="Calibri"/>
        <family val="2"/>
      </rPr>
      <t>ESS</t>
    </r>
    <r>
      <rPr>
        <sz val="9"/>
        <color rgb="FF000000"/>
        <rFont val="Calibri"/>
        <family val="2"/>
      </rPr>
      <t>)</t>
    </r>
  </si>
  <si>
    <r>
      <t>13.6.16.1.1.1.2 MI Beamport Insert (NBPI,</t>
    </r>
    <r>
      <rPr>
        <sz val="9"/>
        <color rgb="FFFF0000"/>
        <rFont val="Calibri"/>
        <family val="2"/>
      </rPr>
      <t xml:space="preserve"> ESS</t>
    </r>
    <r>
      <rPr>
        <sz val="9"/>
        <color rgb="FF000000"/>
        <rFont val="Calibri"/>
        <family val="2"/>
      </rPr>
      <t>)</t>
    </r>
  </si>
  <si>
    <t>13.6.16.2.1.3 Positioning Table</t>
  </si>
  <si>
    <t>13.6.16.2.3.2 Other SEE (pool)</t>
  </si>
  <si>
    <t>13.6.16.5.3.5 He recovery</t>
  </si>
  <si>
    <t>13.6.16.5.3.6 Cabinet</t>
  </si>
  <si>
    <t>(BTS, SCS, Cave)</t>
  </si>
  <si>
    <t>(BTS)</t>
  </si>
  <si>
    <t>13.6.16.1.3.2 Pit Assembly FO1</t>
  </si>
  <si>
    <t>13.6.16.1.3.3 Pit Assembly FO2</t>
  </si>
  <si>
    <t>13.6.16.1.3.4 Control System (CHIC)</t>
  </si>
  <si>
    <t>13.6.16.1.3.5 Support System</t>
  </si>
  <si>
    <t>Level 2</t>
  </si>
  <si>
    <t>13.6.16.1 BTS</t>
  </si>
  <si>
    <t>13.6.16.3 SCS</t>
  </si>
  <si>
    <t>13.6.16.5 Cave</t>
  </si>
  <si>
    <t>13.6.16.1.3.1 Module PWD-PS (Pit Ass. PWD+PS)</t>
  </si>
  <si>
    <t>13.6.16.2 SES</t>
  </si>
  <si>
    <t>13.6.16.7 SPA</t>
  </si>
  <si>
    <t>(BTS, SCS)</t>
  </si>
  <si>
    <t>(SCS)</t>
  </si>
  <si>
    <t>(BTS, SCS, Control)</t>
  </si>
  <si>
    <t>(SES, Control)</t>
  </si>
  <si>
    <t>(Control)</t>
  </si>
  <si>
    <t>13.6.16.11 Control</t>
  </si>
  <si>
    <t>13.6.16.3.1.4.2 Vacuum Sample Chamber</t>
  </si>
  <si>
    <t>13.6.16.3.1.4.1 Vacuum Scattering Vessel</t>
  </si>
  <si>
    <t>13.6.16.3.1.4 Vacuum Tank</t>
  </si>
  <si>
    <t>13.6.16.3.1.1 Scattering vessel</t>
  </si>
  <si>
    <t>13.6.16.2.1.4 Sample Chamber</t>
  </si>
  <si>
    <t>(SES, Cave, SPA)</t>
  </si>
  <si>
    <t>13.6.16.3.1.3 Shielding Vessel</t>
  </si>
  <si>
    <t>ESS-B</t>
  </si>
  <si>
    <t>Analyzer frame: ESS-B or AVS</t>
  </si>
  <si>
    <t>3He detectors frame: ESS-B</t>
  </si>
  <si>
    <t>Housing + Supports: ESS-B</t>
  </si>
  <si>
    <t>max. Based on ESS-0063538 sería 0.15. 012 is from BIFROST. Birch conv, start on Phase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</si>
</sst>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\k#,##0.00;&quot;£&quot;\-\k#,##0.00"/>
  </numFmts>
  <fonts count="26">
    <font>
      <sz val="10"/>
      <color rgb="FF000000"/>
      <name val="Arial"/>
    </font>
    <font>
      <sz val="10"/>
      <name val="Arial"/>
      <family val="2"/>
    </font>
    <font>
      <b/>
      <sz val="9"/>
      <color rgb="FF000000"/>
      <name val="&quot;Calibri&quot;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&quot;Calibri&quot;"/>
    </font>
    <font>
      <b/>
      <sz val="12"/>
      <color theme="0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sz val="9"/>
      <color rgb="FFFFFFFF"/>
      <name val="Calibri"/>
      <family val="2"/>
    </font>
    <font>
      <sz val="9"/>
      <color rgb="FF000000"/>
      <name val="Arial"/>
      <family val="2"/>
    </font>
    <font>
      <sz val="12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&quot;Calibri&quot;"/>
    </font>
    <font>
      <vertAlign val="superscript"/>
      <sz val="9"/>
      <color rgb="FF000000"/>
      <name val="Calibri"/>
      <family val="2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</font>
    <font>
      <i/>
      <sz val="12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D0E0E3"/>
        <bgColor rgb="FFD0E0E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rgb="FFC9DAF8"/>
      </patternFill>
    </fill>
    <fill>
      <patternFill patternType="solid">
        <fgColor rgb="FFE5B8B7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4363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0000FF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2">
    <xf numFmtId="0" fontId="0" fillId="0" borderId="0" xfId="0" applyFont="1" applyAlignment="1"/>
    <xf numFmtId="0" fontId="1" fillId="3" borderId="0" xfId="0" applyFont="1" applyFill="1" applyAlignment="1"/>
    <xf numFmtId="0" fontId="3" fillId="0" borderId="0" xfId="0" applyFont="1" applyAlignment="1"/>
    <xf numFmtId="0" fontId="4" fillId="0" borderId="0" xfId="0" applyFont="1" applyAlignment="1"/>
    <xf numFmtId="0" fontId="0" fillId="0" borderId="5" xfId="0" applyFont="1" applyBorder="1" applyAlignment="1"/>
    <xf numFmtId="0" fontId="4" fillId="0" borderId="5" xfId="0" applyFont="1" applyBorder="1" applyAlignment="1"/>
    <xf numFmtId="0" fontId="0" fillId="6" borderId="5" xfId="0" applyFont="1" applyFill="1" applyBorder="1" applyAlignment="1"/>
    <xf numFmtId="0" fontId="2" fillId="8" borderId="1" xfId="0" applyFont="1" applyFill="1" applyBorder="1" applyAlignment="1"/>
    <xf numFmtId="0" fontId="1" fillId="8" borderId="1" xfId="0" applyFont="1" applyFill="1" applyBorder="1" applyAlignment="1"/>
    <xf numFmtId="0" fontId="1" fillId="8" borderId="1" xfId="0" applyFont="1" applyFill="1" applyBorder="1"/>
    <xf numFmtId="0" fontId="1" fillId="9" borderId="1" xfId="0" applyFont="1" applyFill="1" applyBorder="1" applyAlignment="1"/>
    <xf numFmtId="2" fontId="1" fillId="8" borderId="1" xfId="0" applyNumberFormat="1" applyFont="1" applyFill="1" applyBorder="1" applyAlignment="1"/>
    <xf numFmtId="2" fontId="1" fillId="8" borderId="1" xfId="0" applyNumberFormat="1" applyFont="1" applyFill="1" applyBorder="1"/>
    <xf numFmtId="0" fontId="0" fillId="8" borderId="5" xfId="0" applyFont="1" applyFill="1" applyBorder="1" applyAlignment="1"/>
    <xf numFmtId="0" fontId="0" fillId="0" borderId="0" xfId="0" applyFont="1" applyAlignment="1"/>
    <xf numFmtId="0" fontId="1" fillId="0" borderId="0" xfId="0" applyFont="1" applyAlignment="1"/>
    <xf numFmtId="2" fontId="6" fillId="8" borderId="1" xfId="0" applyNumberFormat="1" applyFont="1" applyFill="1" applyBorder="1" applyAlignment="1"/>
    <xf numFmtId="0" fontId="10" fillId="10" borderId="0" xfId="0" applyFont="1" applyFill="1" applyAlignment="1"/>
    <xf numFmtId="0" fontId="8" fillId="0" borderId="0" xfId="0" applyFont="1" applyAlignment="1"/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4" fillId="0" borderId="2" xfId="0" applyFont="1" applyBorder="1" applyAlignment="1">
      <alignment vertical="top"/>
    </xf>
    <xf numFmtId="164" fontId="1" fillId="0" borderId="0" xfId="0" applyNumberFormat="1" applyFont="1" applyAlignment="1"/>
    <xf numFmtId="2" fontId="1" fillId="3" borderId="0" xfId="0" applyNumberFormat="1" applyFont="1" applyFill="1" applyAlignment="1"/>
    <xf numFmtId="0" fontId="1" fillId="0" borderId="3" xfId="0" applyFont="1" applyBorder="1" applyAlignment="1"/>
    <xf numFmtId="0" fontId="1" fillId="0" borderId="3" xfId="0" applyFont="1" applyBorder="1"/>
    <xf numFmtId="11" fontId="1" fillId="3" borderId="3" xfId="0" applyNumberFormat="1" applyFont="1" applyFill="1" applyBorder="1" applyAlignment="1"/>
    <xf numFmtId="0" fontId="1" fillId="3" borderId="0" xfId="0" applyFont="1" applyFill="1"/>
    <xf numFmtId="0" fontId="3" fillId="2" borderId="0" xfId="0" applyFont="1" applyFill="1" applyAlignment="1"/>
    <xf numFmtId="0" fontId="1" fillId="0" borderId="4" xfId="0" applyFont="1" applyBorder="1" applyAlignment="1"/>
    <xf numFmtId="164" fontId="1" fillId="0" borderId="4" xfId="0" applyNumberFormat="1" applyFont="1" applyBorder="1" applyAlignment="1"/>
    <xf numFmtId="11" fontId="0" fillId="0" borderId="0" xfId="0" applyNumberFormat="1" applyFont="1" applyAlignment="1"/>
    <xf numFmtId="0" fontId="12" fillId="12" borderId="0" xfId="0" applyFont="1" applyFill="1" applyBorder="1" applyAlignment="1"/>
    <xf numFmtId="0" fontId="1" fillId="3" borderId="0" xfId="0" applyFont="1" applyFill="1" applyAlignment="1">
      <alignment horizontal="right"/>
    </xf>
    <xf numFmtId="0" fontId="0" fillId="0" borderId="0" xfId="0" applyFont="1" applyAlignment="1"/>
    <xf numFmtId="0" fontId="1" fillId="0" borderId="0" xfId="0" applyFont="1" applyAlignment="1"/>
    <xf numFmtId="0" fontId="9" fillId="0" borderId="0" xfId="0" applyFont="1" applyAlignment="1"/>
    <xf numFmtId="0" fontId="14" fillId="13" borderId="5" xfId="0" applyFont="1" applyFill="1" applyBorder="1" applyAlignment="1">
      <alignment wrapText="1"/>
    </xf>
    <xf numFmtId="0" fontId="14" fillId="14" borderId="5" xfId="0" applyFont="1" applyFill="1" applyBorder="1" applyAlignment="1">
      <alignment wrapText="1"/>
    </xf>
    <xf numFmtId="0" fontId="14" fillId="7" borderId="5" xfId="0" applyFont="1" applyFill="1" applyBorder="1" applyAlignment="1">
      <alignment wrapText="1"/>
    </xf>
    <xf numFmtId="0" fontId="15" fillId="15" borderId="5" xfId="0" applyFont="1" applyFill="1" applyBorder="1" applyAlignment="1">
      <alignment wrapText="1"/>
    </xf>
    <xf numFmtId="0" fontId="14" fillId="16" borderId="5" xfId="0" applyFont="1" applyFill="1" applyBorder="1" applyAlignment="1">
      <alignment wrapText="1"/>
    </xf>
    <xf numFmtId="0" fontId="14" fillId="17" borderId="5" xfId="0" applyFont="1" applyFill="1" applyBorder="1" applyAlignment="1">
      <alignment wrapText="1"/>
    </xf>
    <xf numFmtId="0" fontId="14" fillId="18" borderId="5" xfId="0" applyFont="1" applyFill="1" applyBorder="1" applyAlignment="1">
      <alignment wrapText="1"/>
    </xf>
    <xf numFmtId="0" fontId="15" fillId="19" borderId="5" xfId="0" applyFont="1" applyFill="1" applyBorder="1" applyAlignment="1">
      <alignment wrapText="1"/>
    </xf>
    <xf numFmtId="0" fontId="14" fillId="6" borderId="5" xfId="0" applyFont="1" applyFill="1" applyBorder="1" applyAlignment="1">
      <alignment wrapText="1"/>
    </xf>
    <xf numFmtId="0" fontId="15" fillId="6" borderId="5" xfId="0" applyFont="1" applyFill="1" applyBorder="1" applyAlignment="1">
      <alignment wrapText="1"/>
    </xf>
    <xf numFmtId="0" fontId="14" fillId="20" borderId="5" xfId="0" applyFont="1" applyFill="1" applyBorder="1" applyAlignment="1">
      <alignment wrapText="1"/>
    </xf>
    <xf numFmtId="0" fontId="15" fillId="21" borderId="5" xfId="0" applyFont="1" applyFill="1" applyBorder="1" applyAlignment="1">
      <alignment wrapText="1"/>
    </xf>
    <xf numFmtId="0" fontId="15" fillId="22" borderId="5" xfId="0" applyFont="1" applyFill="1" applyBorder="1" applyAlignment="1">
      <alignment wrapText="1"/>
    </xf>
    <xf numFmtId="0" fontId="14" fillId="23" borderId="5" xfId="0" applyFont="1" applyFill="1" applyBorder="1" applyAlignment="1">
      <alignment wrapText="1"/>
    </xf>
    <xf numFmtId="0" fontId="14" fillId="19" borderId="5" xfId="0" applyFont="1" applyFill="1" applyBorder="1" applyAlignment="1">
      <alignment wrapText="1"/>
    </xf>
    <xf numFmtId="0" fontId="16" fillId="19" borderId="5" xfId="0" applyFont="1" applyFill="1" applyBorder="1" applyAlignment="1">
      <alignment wrapText="1"/>
    </xf>
    <xf numFmtId="0" fontId="14" fillId="0" borderId="5" xfId="0" applyFont="1" applyBorder="1" applyAlignment="1">
      <alignment wrapText="1"/>
    </xf>
    <xf numFmtId="0" fontId="16" fillId="6" borderId="5" xfId="0" applyFont="1" applyFill="1" applyBorder="1" applyAlignment="1">
      <alignment wrapText="1"/>
    </xf>
    <xf numFmtId="0" fontId="15" fillId="0" borderId="5" xfId="0" applyFont="1" applyBorder="1" applyAlignment="1">
      <alignment wrapText="1"/>
    </xf>
    <xf numFmtId="0" fontId="0" fillId="6" borderId="0" xfId="0" applyFont="1" applyFill="1" applyAlignment="1"/>
    <xf numFmtId="0" fontId="4" fillId="6" borderId="0" xfId="0" applyFont="1" applyFill="1" applyAlignment="1"/>
    <xf numFmtId="0" fontId="14" fillId="7" borderId="7" xfId="0" applyFont="1" applyFill="1" applyBorder="1" applyAlignment="1">
      <alignment wrapText="1"/>
    </xf>
    <xf numFmtId="0" fontId="14" fillId="0" borderId="7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8" fillId="28" borderId="0" xfId="0" applyFont="1" applyFill="1" applyAlignment="1"/>
    <xf numFmtId="0" fontId="12" fillId="11" borderId="5" xfId="0" applyFont="1" applyFill="1" applyBorder="1" applyAlignment="1"/>
    <xf numFmtId="0" fontId="8" fillId="27" borderId="5" xfId="0" applyFont="1" applyFill="1" applyBorder="1" applyAlignment="1"/>
    <xf numFmtId="0" fontId="8" fillId="0" borderId="5" xfId="0" applyFont="1" applyBorder="1" applyAlignment="1"/>
    <xf numFmtId="0" fontId="8" fillId="29" borderId="5" xfId="0" applyFont="1" applyFill="1" applyBorder="1" applyAlignment="1"/>
    <xf numFmtId="0" fontId="8" fillId="20" borderId="5" xfId="0" applyFont="1" applyFill="1" applyBorder="1" applyAlignment="1"/>
    <xf numFmtId="0" fontId="8" fillId="16" borderId="5" xfId="0" applyFont="1" applyFill="1" applyBorder="1" applyAlignment="1"/>
    <xf numFmtId="0" fontId="8" fillId="6" borderId="5" xfId="0" applyFont="1" applyFill="1" applyBorder="1" applyAlignment="1"/>
    <xf numFmtId="0" fontId="12" fillId="22" borderId="5" xfId="0" applyFont="1" applyFill="1" applyBorder="1" applyAlignment="1"/>
    <xf numFmtId="0" fontId="12" fillId="21" borderId="5" xfId="0" applyFont="1" applyFill="1" applyBorder="1" applyAlignment="1"/>
    <xf numFmtId="0" fontId="8" fillId="23" borderId="5" xfId="0" applyFont="1" applyFill="1" applyBorder="1" applyAlignment="1"/>
    <xf numFmtId="0" fontId="0" fillId="19" borderId="5" xfId="0" applyFont="1" applyFill="1" applyBorder="1" applyAlignment="1">
      <alignment wrapText="1"/>
    </xf>
    <xf numFmtId="0" fontId="8" fillId="7" borderId="5" xfId="0" applyFont="1" applyFill="1" applyBorder="1" applyAlignment="1"/>
    <xf numFmtId="0" fontId="0" fillId="0" borderId="5" xfId="0" applyFont="1" applyBorder="1" applyAlignment="1">
      <alignment wrapText="1"/>
    </xf>
    <xf numFmtId="0" fontId="8" fillId="31" borderId="5" xfId="0" applyFont="1" applyFill="1" applyBorder="1" applyAlignment="1"/>
    <xf numFmtId="0" fontId="8" fillId="26" borderId="5" xfId="0" applyFont="1" applyFill="1" applyBorder="1" applyAlignment="1"/>
    <xf numFmtId="0" fontId="3" fillId="0" borderId="5" xfId="0" applyFont="1" applyBorder="1" applyAlignment="1"/>
    <xf numFmtId="0" fontId="9" fillId="0" borderId="7" xfId="0" applyFont="1" applyBorder="1" applyAlignment="1"/>
    <xf numFmtId="0" fontId="9" fillId="0" borderId="6" xfId="0" applyFont="1" applyBorder="1" applyAlignment="1"/>
    <xf numFmtId="0" fontId="8" fillId="0" borderId="8" xfId="0" applyFont="1" applyBorder="1" applyAlignment="1"/>
    <xf numFmtId="0" fontId="8" fillId="0" borderId="6" xfId="0" applyFont="1" applyBorder="1" applyAlignment="1"/>
    <xf numFmtId="0" fontId="8" fillId="0" borderId="7" xfId="0" applyFont="1" applyBorder="1" applyAlignment="1"/>
    <xf numFmtId="0" fontId="17" fillId="19" borderId="8" xfId="0" applyFont="1" applyFill="1" applyBorder="1" applyAlignment="1">
      <alignment wrapText="1"/>
    </xf>
    <xf numFmtId="0" fontId="17" fillId="19" borderId="6" xfId="0" applyFont="1" applyFill="1" applyBorder="1" applyAlignment="1">
      <alignment wrapText="1"/>
    </xf>
    <xf numFmtId="0" fontId="14" fillId="0" borderId="8" xfId="0" applyFont="1" applyBorder="1" applyAlignment="1">
      <alignment wrapText="1"/>
    </xf>
    <xf numFmtId="0" fontId="0" fillId="0" borderId="8" xfId="0" applyFont="1" applyBorder="1" applyAlignment="1"/>
    <xf numFmtId="0" fontId="0" fillId="0" borderId="7" xfId="0" applyFont="1" applyBorder="1" applyAlignment="1"/>
    <xf numFmtId="0" fontId="0" fillId="0" borderId="6" xfId="0" applyFont="1" applyBorder="1" applyAlignment="1"/>
    <xf numFmtId="0" fontId="14" fillId="7" borderId="7" xfId="0" applyFont="1" applyFill="1" applyBorder="1" applyAlignment="1">
      <alignment vertical="center" wrapText="1"/>
    </xf>
    <xf numFmtId="0" fontId="14" fillId="7" borderId="6" xfId="0" applyFont="1" applyFill="1" applyBorder="1" applyAlignment="1">
      <alignment vertical="center" wrapText="1"/>
    </xf>
    <xf numFmtId="0" fontId="14" fillId="7" borderId="8" xfId="0" applyFont="1" applyFill="1" applyBorder="1" applyAlignment="1">
      <alignment vertical="center" wrapText="1"/>
    </xf>
    <xf numFmtId="0" fontId="14" fillId="7" borderId="6" xfId="0" applyFont="1" applyFill="1" applyBorder="1" applyAlignment="1">
      <alignment wrapText="1"/>
    </xf>
    <xf numFmtId="0" fontId="14" fillId="7" borderId="8" xfId="0" applyFont="1" applyFill="1" applyBorder="1" applyAlignment="1">
      <alignment wrapText="1"/>
    </xf>
    <xf numFmtId="0" fontId="17" fillId="7" borderId="6" xfId="0" applyFont="1" applyFill="1" applyBorder="1" applyAlignment="1">
      <alignment wrapText="1"/>
    </xf>
    <xf numFmtId="0" fontId="17" fillId="6" borderId="6" xfId="0" applyFont="1" applyFill="1" applyBorder="1" applyAlignment="1">
      <alignment wrapText="1"/>
    </xf>
    <xf numFmtId="0" fontId="14" fillId="32" borderId="5" xfId="0" applyFont="1" applyFill="1" applyBorder="1" applyAlignment="1">
      <alignment wrapText="1"/>
    </xf>
    <xf numFmtId="0" fontId="9" fillId="28" borderId="8" xfId="0" applyFont="1" applyFill="1" applyBorder="1" applyAlignment="1"/>
    <xf numFmtId="0" fontId="0" fillId="28" borderId="5" xfId="0" applyFont="1" applyFill="1" applyBorder="1" applyAlignment="1"/>
    <xf numFmtId="0" fontId="8" fillId="28" borderId="8" xfId="0" applyFont="1" applyFill="1" applyBorder="1" applyAlignment="1"/>
    <xf numFmtId="0" fontId="1" fillId="6" borderId="1" xfId="0" applyFont="1" applyFill="1" applyBorder="1" applyAlignment="1"/>
    <xf numFmtId="0" fontId="7" fillId="0" borderId="5" xfId="0" applyFont="1" applyBorder="1" applyAlignment="1">
      <alignment wrapText="1"/>
    </xf>
    <xf numFmtId="0" fontId="8" fillId="8" borderId="5" xfId="0" applyFont="1" applyFill="1" applyBorder="1" applyAlignment="1">
      <alignment wrapText="1"/>
    </xf>
    <xf numFmtId="0" fontId="8" fillId="8" borderId="5" xfId="0" applyFont="1" applyFill="1" applyBorder="1" applyAlignment="1"/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/>
    <xf numFmtId="0" fontId="13" fillId="6" borderId="5" xfId="0" applyFont="1" applyFill="1" applyBorder="1" applyAlignment="1">
      <alignment wrapText="1"/>
    </xf>
    <xf numFmtId="0" fontId="2" fillId="8" borderId="5" xfId="0" applyFont="1" applyFill="1" applyBorder="1" applyAlignment="1">
      <alignment wrapText="1"/>
    </xf>
    <xf numFmtId="0" fontId="11" fillId="8" borderId="5" xfId="0" applyFont="1" applyFill="1" applyBorder="1" applyAlignment="1">
      <alignment wrapText="1"/>
    </xf>
    <xf numFmtId="0" fontId="2" fillId="8" borderId="5" xfId="0" applyFont="1" applyFill="1" applyBorder="1" applyAlignment="1"/>
    <xf numFmtId="0" fontId="1" fillId="6" borderId="5" xfId="0" applyFont="1" applyFill="1" applyBorder="1" applyAlignment="1"/>
    <xf numFmtId="0" fontId="1" fillId="8" borderId="5" xfId="0" applyFont="1" applyFill="1" applyBorder="1"/>
    <xf numFmtId="0" fontId="2" fillId="9" borderId="5" xfId="0" applyFont="1" applyFill="1" applyBorder="1" applyAlignment="1"/>
    <xf numFmtId="0" fontId="1" fillId="33" borderId="5" xfId="0" applyFont="1" applyFill="1" applyBorder="1" applyAlignment="1"/>
    <xf numFmtId="0" fontId="1" fillId="6" borderId="5" xfId="0" applyFont="1" applyFill="1" applyBorder="1"/>
    <xf numFmtId="0" fontId="19" fillId="0" borderId="5" xfId="0" applyFont="1" applyBorder="1" applyAlignment="1"/>
    <xf numFmtId="0" fontId="19" fillId="0" borderId="0" xfId="0" applyFont="1" applyAlignment="1"/>
    <xf numFmtId="0" fontId="14" fillId="28" borderId="5" xfId="0" applyFont="1" applyFill="1" applyBorder="1" applyAlignment="1">
      <alignment wrapText="1"/>
    </xf>
    <xf numFmtId="0" fontId="0" fillId="28" borderId="6" xfId="0" applyFont="1" applyFill="1" applyBorder="1" applyAlignment="1"/>
    <xf numFmtId="0" fontId="8" fillId="5" borderId="5" xfId="0" applyFont="1" applyFill="1" applyBorder="1" applyAlignment="1"/>
    <xf numFmtId="0" fontId="0" fillId="28" borderId="0" xfId="0" applyFont="1" applyFill="1" applyAlignment="1"/>
    <xf numFmtId="0" fontId="12" fillId="6" borderId="5" xfId="0" applyFont="1" applyFill="1" applyBorder="1" applyAlignment="1"/>
    <xf numFmtId="0" fontId="2" fillId="33" borderId="5" xfId="0" applyFont="1" applyFill="1" applyBorder="1" applyAlignment="1"/>
    <xf numFmtId="0" fontId="4" fillId="6" borderId="5" xfId="0" applyFont="1" applyFill="1" applyBorder="1" applyAlignment="1"/>
    <xf numFmtId="0" fontId="19" fillId="6" borderId="5" xfId="0" applyFont="1" applyFill="1" applyBorder="1" applyAlignment="1"/>
    <xf numFmtId="0" fontId="10" fillId="34" borderId="0" xfId="0" applyFont="1" applyFill="1" applyAlignment="1"/>
    <xf numFmtId="0" fontId="4" fillId="8" borderId="5" xfId="0" applyFont="1" applyFill="1" applyBorder="1" applyAlignment="1">
      <alignment wrapText="1"/>
    </xf>
    <xf numFmtId="0" fontId="21" fillId="11" borderId="5" xfId="0" applyFont="1" applyFill="1" applyBorder="1" applyAlignment="1">
      <alignment wrapText="1"/>
    </xf>
    <xf numFmtId="0" fontId="0" fillId="30" borderId="5" xfId="0" applyFont="1" applyFill="1" applyBorder="1" applyAlignment="1"/>
    <xf numFmtId="0" fontId="1" fillId="20" borderId="5" xfId="0" applyFont="1" applyFill="1" applyBorder="1"/>
    <xf numFmtId="0" fontId="0" fillId="16" borderId="5" xfId="0" applyFont="1" applyFill="1" applyBorder="1" applyAlignment="1"/>
    <xf numFmtId="0" fontId="10" fillId="34" borderId="9" xfId="0" applyFont="1" applyFill="1" applyBorder="1" applyAlignment="1"/>
    <xf numFmtId="0" fontId="20" fillId="21" borderId="5" xfId="0" applyFont="1" applyFill="1" applyBorder="1"/>
    <xf numFmtId="0" fontId="20" fillId="22" borderId="5" xfId="0" applyFont="1" applyFill="1" applyBorder="1"/>
    <xf numFmtId="0" fontId="0" fillId="25" borderId="5" xfId="0" applyFont="1" applyFill="1" applyBorder="1" applyAlignment="1"/>
    <xf numFmtId="0" fontId="10" fillId="6" borderId="0" xfId="0" applyFont="1" applyFill="1" applyAlignment="1"/>
    <xf numFmtId="0" fontId="4" fillId="23" borderId="5" xfId="0" applyFont="1" applyFill="1" applyBorder="1" applyAlignment="1"/>
    <xf numFmtId="0" fontId="18" fillId="8" borderId="5" xfId="0" applyFont="1" applyFill="1" applyBorder="1" applyAlignment="1"/>
    <xf numFmtId="2" fontId="6" fillId="8" borderId="0" xfId="0" applyNumberFormat="1" applyFont="1" applyFill="1" applyBorder="1" applyAlignment="1"/>
    <xf numFmtId="0" fontId="5" fillId="0" borderId="5" xfId="0" applyFont="1" applyBorder="1" applyAlignment="1">
      <alignment wrapText="1"/>
    </xf>
    <xf numFmtId="0" fontId="5" fillId="6" borderId="5" xfId="0" applyFont="1" applyFill="1" applyBorder="1" applyAlignment="1">
      <alignment wrapText="1"/>
    </xf>
    <xf numFmtId="0" fontId="4" fillId="7" borderId="5" xfId="0" applyFont="1" applyFill="1" applyBorder="1" applyAlignment="1"/>
    <xf numFmtId="0" fontId="4" fillId="31" borderId="5" xfId="0" applyFont="1" applyFill="1" applyBorder="1" applyAlignment="1"/>
    <xf numFmtId="0" fontId="4" fillId="26" borderId="5" xfId="0" applyFont="1" applyFill="1" applyBorder="1" applyAlignment="1"/>
    <xf numFmtId="0" fontId="2" fillId="0" borderId="5" xfId="0" applyFont="1" applyFill="1" applyBorder="1" applyAlignment="1"/>
    <xf numFmtId="0" fontId="23" fillId="0" borderId="5" xfId="0" applyFont="1" applyBorder="1" applyAlignment="1"/>
    <xf numFmtId="0" fontId="1" fillId="0" borderId="5" xfId="0" applyFont="1" applyFill="1" applyBorder="1"/>
    <xf numFmtId="0" fontId="3" fillId="25" borderId="5" xfId="0" applyFont="1" applyFill="1" applyBorder="1" applyAlignment="1"/>
    <xf numFmtId="0" fontId="0" fillId="0" borderId="5" xfId="0" applyFont="1" applyFill="1" applyBorder="1" applyAlignment="1"/>
    <xf numFmtId="0" fontId="3" fillId="30" borderId="5" xfId="0" applyFont="1" applyFill="1" applyBorder="1" applyAlignment="1"/>
    <xf numFmtId="0" fontId="3" fillId="16" borderId="5" xfId="0" applyFont="1" applyFill="1" applyBorder="1" applyAlignment="1"/>
    <xf numFmtId="0" fontId="3" fillId="7" borderId="5" xfId="0" applyFont="1" applyFill="1" applyBorder="1" applyAlignment="1"/>
    <xf numFmtId="0" fontId="3" fillId="31" borderId="5" xfId="0" applyFont="1" applyFill="1" applyBorder="1" applyAlignment="1"/>
    <xf numFmtId="0" fontId="3" fillId="26" borderId="5" xfId="0" applyFont="1" applyFill="1" applyBorder="1" applyAlignment="1"/>
    <xf numFmtId="0" fontId="4" fillId="5" borderId="5" xfId="0" applyFont="1" applyFill="1" applyBorder="1" applyAlignment="1"/>
    <xf numFmtId="0" fontId="1" fillId="32" borderId="5" xfId="0" applyFont="1" applyFill="1" applyBorder="1"/>
    <xf numFmtId="0" fontId="0" fillId="32" borderId="5" xfId="0" applyFont="1" applyFill="1" applyBorder="1" applyAlignment="1"/>
    <xf numFmtId="0" fontId="14" fillId="0" borderId="5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Alignment="1"/>
    <xf numFmtId="0" fontId="14" fillId="13" borderId="10" xfId="0" applyFont="1" applyFill="1" applyBorder="1" applyAlignment="1">
      <alignment wrapText="1"/>
    </xf>
    <xf numFmtId="0" fontId="14" fillId="0" borderId="10" xfId="0" applyFont="1" applyFill="1" applyBorder="1" applyAlignment="1">
      <alignment wrapText="1"/>
    </xf>
    <xf numFmtId="0" fontId="0" fillId="28" borderId="7" xfId="0" applyFont="1" applyFill="1" applyBorder="1" applyAlignment="1"/>
    <xf numFmtId="0" fontId="14" fillId="13" borderId="5" xfId="0" applyFont="1" applyFill="1" applyBorder="1" applyAlignment="1">
      <alignment vertical="center" wrapText="1"/>
    </xf>
    <xf numFmtId="0" fontId="14" fillId="27" borderId="0" xfId="0" applyFont="1" applyFill="1" applyAlignment="1"/>
    <xf numFmtId="0" fontId="14" fillId="0" borderId="10" xfId="0" applyFont="1" applyBorder="1" applyAlignment="1">
      <alignment wrapText="1"/>
    </xf>
    <xf numFmtId="0" fontId="14" fillId="0" borderId="11" xfId="0" applyFont="1" applyFill="1" applyBorder="1" applyAlignment="1">
      <alignment wrapText="1"/>
    </xf>
    <xf numFmtId="0" fontId="14" fillId="6" borderId="7" xfId="0" applyFont="1" applyFill="1" applyBorder="1" applyAlignment="1">
      <alignment wrapText="1"/>
    </xf>
    <xf numFmtId="0" fontId="14" fillId="6" borderId="8" xfId="0" applyFont="1" applyFill="1" applyBorder="1" applyAlignment="1">
      <alignment wrapText="1"/>
    </xf>
    <xf numFmtId="0" fontId="14" fillId="20" borderId="5" xfId="0" applyFont="1" applyFill="1" applyBorder="1" applyAlignment="1">
      <alignment vertical="center" wrapText="1"/>
    </xf>
    <xf numFmtId="0" fontId="15" fillId="6" borderId="10" xfId="0" applyFont="1" applyFill="1" applyBorder="1" applyAlignment="1">
      <alignment wrapText="1"/>
    </xf>
    <xf numFmtId="0" fontId="15" fillId="0" borderId="11" xfId="0" applyFont="1" applyFill="1" applyBorder="1" applyAlignment="1">
      <alignment wrapText="1"/>
    </xf>
    <xf numFmtId="0" fontId="15" fillId="6" borderId="7" xfId="0" applyFont="1" applyFill="1" applyBorder="1" applyAlignment="1">
      <alignment wrapText="1"/>
    </xf>
    <xf numFmtId="0" fontId="15" fillId="6" borderId="8" xfId="0" applyFont="1" applyFill="1" applyBorder="1" applyAlignment="1">
      <alignment wrapText="1"/>
    </xf>
    <xf numFmtId="0" fontId="15" fillId="15" borderId="5" xfId="0" applyFont="1" applyFill="1" applyBorder="1" applyAlignment="1">
      <alignment vertical="center" wrapText="1"/>
    </xf>
    <xf numFmtId="0" fontId="3" fillId="0" borderId="7" xfId="0" applyFont="1" applyBorder="1" applyAlignment="1"/>
    <xf numFmtId="0" fontId="3" fillId="0" borderId="7" xfId="0" applyFont="1" applyFill="1" applyBorder="1" applyAlignment="1"/>
    <xf numFmtId="0" fontId="14" fillId="14" borderId="10" xfId="0" applyFont="1" applyFill="1" applyBorder="1" applyAlignment="1">
      <alignment wrapText="1"/>
    </xf>
    <xf numFmtId="0" fontId="14" fillId="6" borderId="10" xfId="0" applyFont="1" applyFill="1" applyBorder="1" applyAlignment="1">
      <alignment wrapText="1"/>
    </xf>
    <xf numFmtId="0" fontId="0" fillId="0" borderId="11" xfId="0" applyFont="1" applyBorder="1" applyAlignment="1"/>
    <xf numFmtId="0" fontId="14" fillId="14" borderId="5" xfId="0" applyFont="1" applyFill="1" applyBorder="1" applyAlignment="1">
      <alignment vertical="center" wrapText="1"/>
    </xf>
    <xf numFmtId="0" fontId="9" fillId="0" borderId="12" xfId="0" applyFont="1" applyBorder="1" applyAlignment="1"/>
    <xf numFmtId="0" fontId="9" fillId="0" borderId="0" xfId="0" applyFont="1" applyBorder="1" applyAlignment="1"/>
    <xf numFmtId="0" fontId="3" fillId="0" borderId="13" xfId="0" applyFont="1" applyBorder="1" applyAlignment="1"/>
    <xf numFmtId="0" fontId="8" fillId="0" borderId="12" xfId="0" applyFont="1" applyBorder="1" applyAlignment="1"/>
    <xf numFmtId="0" fontId="20" fillId="11" borderId="5" xfId="0" applyFont="1" applyFill="1" applyBorder="1" applyAlignment="1"/>
    <xf numFmtId="0" fontId="1" fillId="27" borderId="5" xfId="0" applyFont="1" applyFill="1" applyBorder="1" applyAlignment="1"/>
    <xf numFmtId="0" fontId="1" fillId="29" borderId="5" xfId="0" applyFont="1" applyFill="1" applyBorder="1" applyAlignment="1"/>
    <xf numFmtId="0" fontId="3" fillId="20" borderId="5" xfId="0" applyFont="1" applyFill="1" applyBorder="1" applyAlignment="1"/>
    <xf numFmtId="0" fontId="1" fillId="16" borderId="5" xfId="0" applyFont="1" applyFill="1" applyBorder="1" applyAlignment="1"/>
    <xf numFmtId="0" fontId="3" fillId="7" borderId="5" xfId="0" applyFont="1" applyFill="1" applyBorder="1" applyAlignment="1">
      <alignment wrapText="1"/>
    </xf>
    <xf numFmtId="0" fontId="3" fillId="19" borderId="6" xfId="0" applyFont="1" applyFill="1" applyBorder="1" applyAlignment="1">
      <alignment wrapText="1"/>
    </xf>
    <xf numFmtId="0" fontId="3" fillId="19" borderId="8" xfId="0" applyFont="1" applyFill="1" applyBorder="1" applyAlignment="1">
      <alignment wrapText="1"/>
    </xf>
    <xf numFmtId="0" fontId="3" fillId="24" borderId="5" xfId="0" applyFont="1" applyFill="1" applyBorder="1" applyAlignment="1">
      <alignment wrapText="1"/>
    </xf>
    <xf numFmtId="0" fontId="20" fillId="21" borderId="5" xfId="0" applyFont="1" applyFill="1" applyBorder="1" applyAlignment="1"/>
    <xf numFmtId="0" fontId="20" fillId="21" borderId="7" xfId="0" applyFont="1" applyFill="1" applyBorder="1" applyAlignment="1"/>
    <xf numFmtId="0" fontId="1" fillId="26" borderId="5" xfId="0" applyFont="1" applyFill="1" applyBorder="1" applyAlignment="1"/>
    <xf numFmtId="0" fontId="1" fillId="31" borderId="5" xfId="0" applyFont="1" applyFill="1" applyBorder="1" applyAlignment="1"/>
    <xf numFmtId="0" fontId="1" fillId="31" borderId="7" xfId="0" applyFont="1" applyFill="1" applyBorder="1" applyAlignment="1"/>
    <xf numFmtId="0" fontId="25" fillId="0" borderId="5" xfId="0" applyFont="1" applyBorder="1" applyAlignment="1"/>
    <xf numFmtId="0" fontId="8" fillId="0" borderId="5" xfId="0" applyFont="1" applyFill="1" applyBorder="1" applyAlignment="1"/>
    <xf numFmtId="0" fontId="3" fillId="0" borderId="6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99"/>
      <color rgb="FF0000FF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1C95D-64A6-42CE-8FF2-360E4D77FD5C}">
  <sheetPr>
    <pageSetUpPr fitToPage="1"/>
  </sheetPr>
  <dimension ref="A1:F141"/>
  <sheetViews>
    <sheetView topLeftCell="A70" workbookViewId="0">
      <selection activeCell="E34" sqref="E34"/>
    </sheetView>
  </sheetViews>
  <sheetFormatPr baseColWidth="10" defaultColWidth="9.109375" defaultRowHeight="15.6"/>
  <cols>
    <col min="1" max="1" width="9.109375" style="159"/>
    <col min="2" max="3" width="41.44140625" style="18" customWidth="1"/>
    <col min="4" max="4" width="36.5546875" style="159" customWidth="1"/>
    <col min="5" max="5" width="36.5546875" style="159" bestFit="1" customWidth="1"/>
    <col min="6" max="6" width="36.5546875" style="159" customWidth="1"/>
    <col min="7" max="7" width="13" style="159" customWidth="1"/>
    <col min="8" max="8" width="15.33203125" style="159" customWidth="1"/>
    <col min="9" max="9" width="10.33203125" style="159" customWidth="1"/>
    <col min="10" max="10" width="12.5546875" style="159" customWidth="1"/>
    <col min="11" max="11" width="12.44140625" style="159" customWidth="1"/>
    <col min="12" max="16384" width="9.109375" style="159"/>
  </cols>
  <sheetData>
    <row r="1" spans="1:6">
      <c r="A1" s="3" t="s">
        <v>20</v>
      </c>
    </row>
    <row r="2" spans="1:6">
      <c r="A2" s="3" t="s">
        <v>248</v>
      </c>
    </row>
    <row r="4" spans="1:6">
      <c r="A4" s="3" t="s">
        <v>22</v>
      </c>
    </row>
    <row r="5" spans="1:6">
      <c r="A5" s="159" t="s">
        <v>23</v>
      </c>
    </row>
    <row r="6" spans="1:6">
      <c r="A6" s="159" t="s">
        <v>24</v>
      </c>
    </row>
    <row r="8" spans="1:6" s="36" customFormat="1">
      <c r="B8" s="64" t="s">
        <v>18</v>
      </c>
      <c r="C8" s="119" t="s">
        <v>267</v>
      </c>
      <c r="D8" s="119" t="s">
        <v>83</v>
      </c>
      <c r="E8" s="119" t="s">
        <v>84</v>
      </c>
      <c r="F8" s="119" t="s">
        <v>85</v>
      </c>
    </row>
    <row r="9" spans="1:6">
      <c r="B9" s="62" t="s">
        <v>56</v>
      </c>
      <c r="C9" s="185" t="s">
        <v>268</v>
      </c>
      <c r="D9" s="45" t="s">
        <v>71</v>
      </c>
      <c r="F9" s="40" t="s">
        <v>246</v>
      </c>
    </row>
    <row r="10" spans="1:6" ht="13.5" customHeight="1">
      <c r="B10" s="175" t="s">
        <v>261</v>
      </c>
      <c r="C10" s="175"/>
      <c r="D10" s="45" t="s">
        <v>71</v>
      </c>
      <c r="E10" s="40" t="s">
        <v>245</v>
      </c>
      <c r="F10" s="4"/>
    </row>
    <row r="11" spans="1:6" ht="24">
      <c r="B11" s="79"/>
      <c r="C11" s="79"/>
      <c r="D11" s="40" t="s">
        <v>89</v>
      </c>
      <c r="E11" s="40" t="s">
        <v>90</v>
      </c>
      <c r="F11" s="44" t="s">
        <v>71</v>
      </c>
    </row>
    <row r="12" spans="1:6" ht="15">
      <c r="B12" s="79"/>
      <c r="C12" s="79"/>
      <c r="D12" s="46" t="s">
        <v>71</v>
      </c>
      <c r="E12" s="40" t="s">
        <v>91</v>
      </c>
      <c r="F12" s="40" t="s">
        <v>92</v>
      </c>
    </row>
    <row r="13" spans="1:6" ht="15">
      <c r="B13" s="79"/>
      <c r="C13" s="79"/>
      <c r="D13" s="46" t="s">
        <v>71</v>
      </c>
      <c r="E13" s="46" t="s">
        <v>71</v>
      </c>
      <c r="F13" s="40" t="s">
        <v>93</v>
      </c>
    </row>
    <row r="14" spans="1:6" ht="15">
      <c r="B14" s="79"/>
      <c r="C14" s="79"/>
      <c r="D14" s="46" t="s">
        <v>71</v>
      </c>
      <c r="E14" s="172" t="s">
        <v>71</v>
      </c>
      <c r="F14" s="40" t="s">
        <v>247</v>
      </c>
    </row>
    <row r="15" spans="1:6" ht="15">
      <c r="B15" s="79"/>
      <c r="C15" s="185" t="s">
        <v>269</v>
      </c>
      <c r="D15" s="170"/>
      <c r="E15" s="174" t="s">
        <v>286</v>
      </c>
      <c r="F15" s="171"/>
    </row>
    <row r="16" spans="1:6" ht="15">
      <c r="B16" s="79"/>
      <c r="C16" s="185" t="s">
        <v>270</v>
      </c>
      <c r="D16" s="40" t="s">
        <v>135</v>
      </c>
      <c r="E16" s="173" t="s">
        <v>71</v>
      </c>
      <c r="F16" s="4"/>
    </row>
    <row r="17" spans="2:6" ht="15">
      <c r="B17" s="79"/>
      <c r="C17" s="182"/>
      <c r="E17" s="40" t="s">
        <v>81</v>
      </c>
      <c r="F17" s="4"/>
    </row>
    <row r="18" spans="2:6" ht="15">
      <c r="B18" s="97"/>
      <c r="C18" s="97"/>
      <c r="D18" s="98"/>
      <c r="E18" s="98"/>
      <c r="F18" s="162"/>
    </row>
    <row r="19" spans="2:6">
      <c r="B19" s="63" t="s">
        <v>57</v>
      </c>
      <c r="C19" s="186" t="s">
        <v>268</v>
      </c>
      <c r="D19" s="37" t="s">
        <v>69</v>
      </c>
      <c r="E19" s="160" t="s">
        <v>70</v>
      </c>
      <c r="F19" s="163" t="s">
        <v>251</v>
      </c>
    </row>
    <row r="20" spans="2:6" ht="13.2">
      <c r="B20" s="176" t="s">
        <v>262</v>
      </c>
      <c r="C20" s="176"/>
      <c r="D20" s="157"/>
      <c r="E20" s="161"/>
      <c r="F20" s="163" t="s">
        <v>256</v>
      </c>
    </row>
    <row r="21" spans="2:6" ht="15">
      <c r="B21" s="78"/>
      <c r="C21" s="78"/>
      <c r="D21" s="45" t="s">
        <v>71</v>
      </c>
      <c r="E21" s="37" t="s">
        <v>254</v>
      </c>
      <c r="F21" s="86"/>
    </row>
    <row r="22" spans="2:6" ht="15">
      <c r="B22" s="79"/>
      <c r="C22" s="79"/>
      <c r="D22" s="37" t="s">
        <v>72</v>
      </c>
      <c r="E22" s="37" t="s">
        <v>73</v>
      </c>
      <c r="F22" s="4"/>
    </row>
    <row r="23" spans="2:6" ht="15">
      <c r="B23" s="79"/>
      <c r="C23" s="79"/>
      <c r="D23" s="45" t="s">
        <v>71</v>
      </c>
      <c r="E23" s="37" t="s">
        <v>74</v>
      </c>
      <c r="F23" s="4"/>
    </row>
    <row r="24" spans="2:6" ht="15">
      <c r="B24" s="79"/>
      <c r="C24" s="79"/>
      <c r="D24" s="45" t="s">
        <v>71</v>
      </c>
      <c r="E24" s="37" t="s">
        <v>75</v>
      </c>
      <c r="F24" s="87"/>
    </row>
    <row r="25" spans="2:6" ht="15">
      <c r="B25" s="79"/>
      <c r="C25" s="79"/>
      <c r="D25" s="37" t="s">
        <v>77</v>
      </c>
      <c r="E25" s="160" t="s">
        <v>249</v>
      </c>
      <c r="F25" s="163" t="s">
        <v>252</v>
      </c>
    </row>
    <row r="26" spans="2:6" ht="15">
      <c r="B26" s="79"/>
      <c r="C26" s="79"/>
      <c r="D26" s="157"/>
      <c r="E26" s="161"/>
      <c r="F26" s="163" t="s">
        <v>253</v>
      </c>
    </row>
    <row r="27" spans="2:6" ht="24">
      <c r="B27" s="79"/>
      <c r="C27" s="79"/>
      <c r="D27" s="53" t="s">
        <v>71</v>
      </c>
      <c r="E27" s="37" t="s">
        <v>250</v>
      </c>
      <c r="F27" s="86"/>
    </row>
    <row r="28" spans="2:6" ht="15">
      <c r="B28" s="79"/>
      <c r="C28" s="79"/>
      <c r="D28" s="37" t="s">
        <v>79</v>
      </c>
      <c r="E28" s="37" t="s">
        <v>80</v>
      </c>
      <c r="F28" s="4"/>
    </row>
    <row r="29" spans="2:6">
      <c r="B29" s="81"/>
      <c r="C29" s="81"/>
      <c r="D29" s="55" t="s">
        <v>71</v>
      </c>
      <c r="E29" s="164" t="s">
        <v>255</v>
      </c>
      <c r="F29" s="4"/>
    </row>
    <row r="30" spans="2:6" ht="15">
      <c r="B30" s="97"/>
      <c r="C30" s="97"/>
      <c r="D30" s="98"/>
      <c r="E30" s="162"/>
      <c r="F30" s="98"/>
    </row>
    <row r="31" spans="2:6" ht="15" customHeight="1">
      <c r="B31" s="65" t="s">
        <v>58</v>
      </c>
      <c r="C31" s="187" t="s">
        <v>268</v>
      </c>
      <c r="D31" s="177" t="s">
        <v>76</v>
      </c>
      <c r="E31" s="180" t="s">
        <v>271</v>
      </c>
      <c r="F31" s="179"/>
    </row>
    <row r="32" spans="2:6" ht="13.2">
      <c r="B32" s="175" t="s">
        <v>262</v>
      </c>
      <c r="C32" s="183"/>
      <c r="D32" s="178" t="s">
        <v>71</v>
      </c>
      <c r="E32" s="180" t="s">
        <v>263</v>
      </c>
      <c r="F32" s="179"/>
    </row>
    <row r="33" spans="2:6" ht="15">
      <c r="B33" s="79"/>
      <c r="C33" s="181"/>
      <c r="D33" s="178" t="s">
        <v>71</v>
      </c>
      <c r="E33" s="180" t="s">
        <v>264</v>
      </c>
      <c r="F33" s="179"/>
    </row>
    <row r="34" spans="2:6" ht="15">
      <c r="B34" s="79"/>
      <c r="C34" s="181"/>
      <c r="D34" s="178" t="s">
        <v>71</v>
      </c>
      <c r="E34" s="180" t="s">
        <v>265</v>
      </c>
      <c r="F34" s="179"/>
    </row>
    <row r="35" spans="2:6" ht="15">
      <c r="B35" s="79"/>
      <c r="C35" s="181"/>
      <c r="D35" s="178" t="s">
        <v>71</v>
      </c>
      <c r="E35" s="180" t="s">
        <v>266</v>
      </c>
      <c r="F35" s="179"/>
    </row>
    <row r="36" spans="2:6">
      <c r="B36" s="99"/>
      <c r="C36" s="99"/>
      <c r="D36" s="98"/>
      <c r="E36" s="98"/>
      <c r="F36" s="98"/>
    </row>
    <row r="37" spans="2:6">
      <c r="B37" s="66" t="s">
        <v>59</v>
      </c>
      <c r="C37" s="188" t="s">
        <v>272</v>
      </c>
      <c r="D37" s="47" t="s">
        <v>94</v>
      </c>
      <c r="E37" s="47" t="s">
        <v>95</v>
      </c>
      <c r="F37" s="4"/>
    </row>
    <row r="38" spans="2:6" ht="13.2">
      <c r="B38" s="175" t="s">
        <v>285</v>
      </c>
      <c r="C38" s="175"/>
      <c r="D38" s="45" t="s">
        <v>71</v>
      </c>
      <c r="E38" s="47" t="s">
        <v>96</v>
      </c>
      <c r="F38" s="4"/>
    </row>
    <row r="39" spans="2:6">
      <c r="B39" s="81"/>
      <c r="C39" s="81"/>
      <c r="D39" s="45"/>
      <c r="E39" s="47" t="s">
        <v>257</v>
      </c>
      <c r="F39" s="4"/>
    </row>
    <row r="40" spans="2:6">
      <c r="B40" s="81"/>
      <c r="C40" s="81"/>
      <c r="D40" s="45"/>
      <c r="E40" s="47" t="s">
        <v>284</v>
      </c>
      <c r="F40" s="4"/>
    </row>
    <row r="41" spans="2:6">
      <c r="B41" s="81"/>
      <c r="C41" s="81"/>
      <c r="D41" s="47" t="s">
        <v>98</v>
      </c>
      <c r="E41" s="45" t="s">
        <v>71</v>
      </c>
      <c r="F41" s="4"/>
    </row>
    <row r="42" spans="2:6">
      <c r="B42" s="81"/>
      <c r="C42" s="81"/>
      <c r="D42" s="47" t="s">
        <v>99</v>
      </c>
      <c r="E42" s="47" t="s">
        <v>100</v>
      </c>
      <c r="F42" s="4"/>
    </row>
    <row r="43" spans="2:6">
      <c r="B43" s="81"/>
      <c r="C43" s="81"/>
      <c r="D43" s="45" t="s">
        <v>71</v>
      </c>
      <c r="E43" s="47" t="s">
        <v>258</v>
      </c>
      <c r="F43" s="4"/>
    </row>
    <row r="44" spans="2:6" ht="24.6">
      <c r="B44" s="81"/>
      <c r="C44" s="81"/>
      <c r="D44" s="47" t="s">
        <v>101</v>
      </c>
      <c r="F44" s="4"/>
    </row>
    <row r="45" spans="2:6">
      <c r="B45" s="81"/>
      <c r="C45" s="188" t="s">
        <v>270</v>
      </c>
      <c r="D45" s="47" t="s">
        <v>124</v>
      </c>
      <c r="E45" s="45" t="s">
        <v>71</v>
      </c>
      <c r="F45" s="52" t="s">
        <v>71</v>
      </c>
    </row>
    <row r="46" spans="2:6">
      <c r="B46" s="81"/>
      <c r="C46" s="81"/>
      <c r="D46" s="47" t="s">
        <v>125</v>
      </c>
      <c r="E46" s="47" t="s">
        <v>126</v>
      </c>
      <c r="F46" s="52" t="s">
        <v>71</v>
      </c>
    </row>
    <row r="47" spans="2:6">
      <c r="B47" s="81"/>
      <c r="C47" s="81"/>
      <c r="D47" s="53" t="s">
        <v>71</v>
      </c>
      <c r="E47" s="47" t="s">
        <v>127</v>
      </c>
      <c r="F47" s="52" t="s">
        <v>71</v>
      </c>
    </row>
    <row r="48" spans="2:6">
      <c r="B48" s="81"/>
      <c r="C48" s="81"/>
      <c r="D48" s="53" t="s">
        <v>71</v>
      </c>
      <c r="E48" s="47" t="s">
        <v>128</v>
      </c>
      <c r="F48" s="52" t="s">
        <v>71</v>
      </c>
    </row>
    <row r="49" spans="2:6">
      <c r="B49" s="81"/>
      <c r="C49" s="81"/>
      <c r="D49" s="53" t="s">
        <v>71</v>
      </c>
      <c r="E49" s="47" t="s">
        <v>129</v>
      </c>
      <c r="F49" s="47" t="s">
        <v>130</v>
      </c>
    </row>
    <row r="50" spans="2:6">
      <c r="B50" s="81"/>
      <c r="C50" s="81"/>
      <c r="D50" s="53" t="s">
        <v>71</v>
      </c>
      <c r="E50" s="45" t="s">
        <v>71</v>
      </c>
      <c r="F50" s="47" t="s">
        <v>131</v>
      </c>
    </row>
    <row r="51" spans="2:6">
      <c r="B51" s="81"/>
      <c r="C51" s="81"/>
      <c r="D51" s="53" t="s">
        <v>71</v>
      </c>
      <c r="E51" s="45" t="s">
        <v>71</v>
      </c>
      <c r="F51" s="47" t="s">
        <v>132</v>
      </c>
    </row>
    <row r="52" spans="2:6">
      <c r="B52" s="81"/>
      <c r="C52" s="81"/>
      <c r="D52" s="53" t="s">
        <v>71</v>
      </c>
      <c r="E52" s="167" t="s">
        <v>71</v>
      </c>
      <c r="F52" s="47" t="s">
        <v>133</v>
      </c>
    </row>
    <row r="53" spans="2:6">
      <c r="B53" s="81"/>
      <c r="C53" s="184"/>
      <c r="D53" s="165"/>
      <c r="E53" s="169" t="s">
        <v>259</v>
      </c>
      <c r="F53" s="166"/>
    </row>
    <row r="54" spans="2:6">
      <c r="B54" s="81"/>
      <c r="C54" s="184"/>
      <c r="D54" s="165"/>
      <c r="E54" s="169" t="s">
        <v>260</v>
      </c>
      <c r="F54" s="166"/>
    </row>
    <row r="55" spans="2:6">
      <c r="B55" s="81"/>
      <c r="C55" s="188" t="s">
        <v>273</v>
      </c>
      <c r="D55" s="47" t="s">
        <v>134</v>
      </c>
      <c r="E55" s="168" t="s">
        <v>71</v>
      </c>
      <c r="F55" s="54" t="s">
        <v>71</v>
      </c>
    </row>
    <row r="56" spans="2:6">
      <c r="B56" s="81"/>
      <c r="C56" s="81"/>
      <c r="D56" s="47" t="s">
        <v>145</v>
      </c>
      <c r="E56" s="45"/>
      <c r="F56" s="54"/>
    </row>
    <row r="57" spans="2:6">
      <c r="B57" s="81"/>
      <c r="C57" s="81"/>
      <c r="D57" s="47" t="s">
        <v>146</v>
      </c>
      <c r="E57" s="4"/>
      <c r="F57" s="4"/>
    </row>
    <row r="58" spans="2:6" ht="24.6">
      <c r="B58" s="81"/>
      <c r="C58" s="81"/>
      <c r="D58" s="47" t="s">
        <v>147</v>
      </c>
      <c r="E58" s="4"/>
      <c r="F58" s="4"/>
    </row>
    <row r="59" spans="2:6">
      <c r="B59" s="99"/>
      <c r="C59" s="99"/>
      <c r="D59" s="98"/>
      <c r="E59" s="98"/>
      <c r="F59" s="98"/>
    </row>
    <row r="60" spans="2:6">
      <c r="B60" s="67" t="s">
        <v>60</v>
      </c>
      <c r="C60" s="189" t="s">
        <v>268</v>
      </c>
      <c r="D60" s="41" t="s">
        <v>78</v>
      </c>
      <c r="E60" s="41" t="s">
        <v>137</v>
      </c>
      <c r="F60" s="41" t="s">
        <v>138</v>
      </c>
    </row>
    <row r="61" spans="2:6">
      <c r="B61" s="175" t="s">
        <v>274</v>
      </c>
      <c r="C61" s="82"/>
      <c r="D61" s="45" t="s">
        <v>71</v>
      </c>
      <c r="E61" s="45" t="s">
        <v>71</v>
      </c>
      <c r="F61" s="41" t="s">
        <v>139</v>
      </c>
    </row>
    <row r="62" spans="2:6">
      <c r="B62" s="81"/>
      <c r="C62" s="81"/>
      <c r="D62" s="45" t="s">
        <v>71</v>
      </c>
      <c r="E62" s="45" t="s">
        <v>71</v>
      </c>
      <c r="F62" s="41" t="s">
        <v>140</v>
      </c>
    </row>
    <row r="63" spans="2:6" ht="15">
      <c r="B63" s="79"/>
      <c r="C63" s="79"/>
      <c r="D63" s="45" t="s">
        <v>71</v>
      </c>
      <c r="E63" s="45" t="s">
        <v>71</v>
      </c>
      <c r="F63" s="41" t="s">
        <v>141</v>
      </c>
    </row>
    <row r="64" spans="2:6">
      <c r="B64" s="81"/>
      <c r="C64" s="150" t="s">
        <v>269</v>
      </c>
      <c r="D64" s="41" t="s">
        <v>107</v>
      </c>
      <c r="E64" s="41" t="s">
        <v>108</v>
      </c>
      <c r="F64" s="41" t="s">
        <v>109</v>
      </c>
    </row>
    <row r="65" spans="2:6">
      <c r="B65" s="81"/>
      <c r="C65" s="81"/>
      <c r="D65" s="45" t="s">
        <v>71</v>
      </c>
      <c r="E65" s="45" t="s">
        <v>71</v>
      </c>
      <c r="F65" s="41" t="s">
        <v>110</v>
      </c>
    </row>
    <row r="66" spans="2:6" ht="24.6">
      <c r="B66" s="81"/>
      <c r="C66" s="81"/>
      <c r="D66" s="45" t="s">
        <v>71</v>
      </c>
      <c r="E66" s="45" t="s">
        <v>71</v>
      </c>
      <c r="F66" s="41" t="s">
        <v>111</v>
      </c>
    </row>
    <row r="67" spans="2:6">
      <c r="B67" s="81"/>
      <c r="C67" s="81"/>
      <c r="D67" s="45" t="s">
        <v>71</v>
      </c>
      <c r="E67" s="45" t="s">
        <v>71</v>
      </c>
      <c r="F67" s="41" t="s">
        <v>112</v>
      </c>
    </row>
    <row r="68" spans="2:6">
      <c r="B68" s="81"/>
      <c r="C68" s="81"/>
      <c r="D68" s="45" t="s">
        <v>71</v>
      </c>
      <c r="E68" s="45" t="s">
        <v>71</v>
      </c>
      <c r="F68" s="41" t="s">
        <v>113</v>
      </c>
    </row>
    <row r="69" spans="2:6" ht="24.6">
      <c r="B69" s="81"/>
      <c r="C69" s="81"/>
      <c r="D69" s="45" t="s">
        <v>71</v>
      </c>
      <c r="E69" s="41" t="s">
        <v>114</v>
      </c>
      <c r="F69" s="41" t="s">
        <v>115</v>
      </c>
    </row>
    <row r="70" spans="2:6">
      <c r="B70" s="81"/>
      <c r="C70" s="81"/>
      <c r="D70" s="45" t="s">
        <v>71</v>
      </c>
      <c r="E70" s="45" t="s">
        <v>71</v>
      </c>
      <c r="F70" s="41" t="s">
        <v>116</v>
      </c>
    </row>
    <row r="71" spans="2:6" ht="24.6">
      <c r="B71" s="81"/>
      <c r="C71" s="81"/>
      <c r="D71" s="45" t="s">
        <v>71</v>
      </c>
      <c r="E71" s="45" t="s">
        <v>71</v>
      </c>
      <c r="F71" s="41" t="s">
        <v>117</v>
      </c>
    </row>
    <row r="72" spans="2:6">
      <c r="B72" s="81"/>
      <c r="C72" s="81"/>
      <c r="D72" s="45" t="s">
        <v>71</v>
      </c>
      <c r="E72" s="45" t="s">
        <v>71</v>
      </c>
      <c r="F72" s="41" t="s">
        <v>118</v>
      </c>
    </row>
    <row r="73" spans="2:6">
      <c r="B73" s="81"/>
      <c r="C73" s="81"/>
      <c r="D73" s="45" t="s">
        <v>71</v>
      </c>
      <c r="E73" s="41" t="s">
        <v>119</v>
      </c>
      <c r="F73" s="41" t="s">
        <v>120</v>
      </c>
    </row>
    <row r="74" spans="2:6" s="56" customFormat="1">
      <c r="B74" s="99"/>
      <c r="C74" s="99"/>
      <c r="D74" s="117"/>
      <c r="E74" s="117"/>
      <c r="F74" s="117"/>
    </row>
    <row r="75" spans="2:6">
      <c r="B75" s="69" t="s">
        <v>61</v>
      </c>
      <c r="C75" s="69"/>
      <c r="D75" s="47" t="s">
        <v>94</v>
      </c>
      <c r="E75" s="49" t="s">
        <v>97</v>
      </c>
      <c r="F75" s="4"/>
    </row>
    <row r="76" spans="2:6" ht="16.5" customHeight="1">
      <c r="B76" s="175" t="s">
        <v>278</v>
      </c>
      <c r="C76" s="82"/>
      <c r="D76" s="49" t="s">
        <v>202</v>
      </c>
      <c r="E76" s="49" t="s">
        <v>203</v>
      </c>
      <c r="F76" s="4"/>
    </row>
    <row r="77" spans="2:6">
      <c r="B77" s="81"/>
      <c r="C77" s="81"/>
      <c r="D77" s="55" t="s">
        <v>71</v>
      </c>
      <c r="E77" s="49" t="s">
        <v>204</v>
      </c>
      <c r="F77" s="4"/>
    </row>
    <row r="78" spans="2:6">
      <c r="B78" s="81"/>
      <c r="C78" s="81"/>
      <c r="D78" s="55" t="s">
        <v>71</v>
      </c>
      <c r="E78" s="49" t="s">
        <v>205</v>
      </c>
      <c r="F78" s="4"/>
    </row>
    <row r="79" spans="2:6">
      <c r="B79" s="81"/>
      <c r="C79" s="81"/>
      <c r="D79" s="55" t="s">
        <v>71</v>
      </c>
      <c r="E79" s="49" t="s">
        <v>206</v>
      </c>
      <c r="F79" s="4"/>
    </row>
    <row r="80" spans="2:6">
      <c r="B80" s="99"/>
      <c r="C80" s="99"/>
      <c r="D80" s="98"/>
      <c r="E80" s="98"/>
      <c r="F80" s="98"/>
    </row>
    <row r="81" spans="2:6">
      <c r="B81" s="70" t="s">
        <v>62</v>
      </c>
      <c r="C81" s="194" t="s">
        <v>272</v>
      </c>
      <c r="D81" s="47" t="s">
        <v>94</v>
      </c>
      <c r="E81" s="48" t="s">
        <v>142</v>
      </c>
      <c r="F81" s="4"/>
    </row>
    <row r="82" spans="2:6" ht="13.2">
      <c r="B82" s="175" t="s">
        <v>277</v>
      </c>
      <c r="C82" s="195" t="s">
        <v>279</v>
      </c>
      <c r="D82" s="48" t="s">
        <v>186</v>
      </c>
      <c r="E82" s="48" t="s">
        <v>187</v>
      </c>
      <c r="F82" s="48" t="s">
        <v>188</v>
      </c>
    </row>
    <row r="83" spans="2:6">
      <c r="B83" s="81"/>
      <c r="C83" s="81"/>
      <c r="D83" s="55" t="s">
        <v>71</v>
      </c>
      <c r="E83" s="55" t="s">
        <v>71</v>
      </c>
      <c r="F83" s="48" t="s">
        <v>189</v>
      </c>
    </row>
    <row r="84" spans="2:6">
      <c r="B84" s="81"/>
      <c r="C84" s="81"/>
      <c r="D84" s="55" t="s">
        <v>71</v>
      </c>
      <c r="E84" s="55" t="s">
        <v>71</v>
      </c>
      <c r="F84" s="48" t="s">
        <v>190</v>
      </c>
    </row>
    <row r="85" spans="2:6">
      <c r="B85" s="81"/>
      <c r="C85" s="81"/>
      <c r="D85" s="55" t="s">
        <v>71</v>
      </c>
      <c r="E85" s="55" t="s">
        <v>71</v>
      </c>
      <c r="F85" s="48" t="s">
        <v>191</v>
      </c>
    </row>
    <row r="86" spans="2:6">
      <c r="B86" s="81"/>
      <c r="C86" s="81"/>
      <c r="D86" s="55" t="s">
        <v>71</v>
      </c>
      <c r="E86" s="48" t="s">
        <v>192</v>
      </c>
      <c r="F86" s="52" t="s">
        <v>71</v>
      </c>
    </row>
    <row r="87" spans="2:6">
      <c r="B87" s="99"/>
      <c r="C87" s="99"/>
      <c r="D87" s="98"/>
      <c r="E87" s="98"/>
      <c r="F87" s="98"/>
    </row>
    <row r="88" spans="2:6">
      <c r="B88" s="71" t="s">
        <v>63</v>
      </c>
      <c r="C88" s="71"/>
      <c r="D88" s="50" t="s">
        <v>102</v>
      </c>
      <c r="E88" s="50" t="s">
        <v>283</v>
      </c>
      <c r="F88" s="4"/>
    </row>
    <row r="89" spans="2:6">
      <c r="B89" s="201" t="s">
        <v>275</v>
      </c>
      <c r="C89" s="200"/>
      <c r="D89" s="157"/>
      <c r="E89" s="50" t="s">
        <v>103</v>
      </c>
      <c r="F89" s="4"/>
    </row>
    <row r="90" spans="2:6">
      <c r="B90" s="88"/>
      <c r="C90" s="64"/>
      <c r="D90" s="50" t="s">
        <v>104</v>
      </c>
      <c r="E90" s="50" t="s">
        <v>105</v>
      </c>
      <c r="F90" s="4"/>
    </row>
    <row r="91" spans="2:6">
      <c r="B91" s="82"/>
      <c r="C91" s="82"/>
      <c r="D91" s="45" t="s">
        <v>71</v>
      </c>
      <c r="E91" s="50" t="s">
        <v>106</v>
      </c>
      <c r="F91" s="4"/>
    </row>
    <row r="92" spans="2:6">
      <c r="B92" s="199" t="s">
        <v>185</v>
      </c>
      <c r="C92" s="81"/>
      <c r="D92" s="50" t="s">
        <v>121</v>
      </c>
      <c r="E92" s="50" t="s">
        <v>122</v>
      </c>
      <c r="F92" s="51" t="s">
        <v>71</v>
      </c>
    </row>
    <row r="93" spans="2:6">
      <c r="B93" s="81"/>
      <c r="C93" s="81"/>
      <c r="D93" s="54" t="s">
        <v>71</v>
      </c>
      <c r="E93" s="50" t="s">
        <v>123</v>
      </c>
      <c r="F93" s="51" t="s">
        <v>71</v>
      </c>
    </row>
    <row r="94" spans="2:6">
      <c r="B94" s="99"/>
      <c r="C94" s="99"/>
      <c r="D94" s="98"/>
      <c r="E94" s="98"/>
      <c r="F94" s="98"/>
    </row>
    <row r="95" spans="2:6">
      <c r="B95" s="73" t="s">
        <v>64</v>
      </c>
      <c r="C95" s="151" t="s">
        <v>240</v>
      </c>
      <c r="D95" s="39" t="s">
        <v>143</v>
      </c>
      <c r="E95" s="4"/>
      <c r="F95" s="4"/>
    </row>
    <row r="96" spans="2:6">
      <c r="B96" s="64"/>
      <c r="C96" s="5"/>
      <c r="D96" s="39" t="s">
        <v>144</v>
      </c>
      <c r="E96" s="4"/>
      <c r="F96" s="4"/>
    </row>
    <row r="97" spans="2:6" ht="13.2">
      <c r="B97" s="88"/>
      <c r="C97" s="190" t="s">
        <v>148</v>
      </c>
      <c r="D97" s="39" t="s">
        <v>149</v>
      </c>
      <c r="E97" s="39" t="s">
        <v>150</v>
      </c>
      <c r="F97" s="51" t="s">
        <v>71</v>
      </c>
    </row>
    <row r="98" spans="2:6">
      <c r="B98" s="84" t="s">
        <v>71</v>
      </c>
      <c r="C98" s="191"/>
      <c r="D98" s="39" t="s">
        <v>151</v>
      </c>
      <c r="E98" s="39" t="s">
        <v>152</v>
      </c>
      <c r="F98" s="51" t="s">
        <v>71</v>
      </c>
    </row>
    <row r="99" spans="2:6" ht="24.6">
      <c r="B99" s="84" t="s">
        <v>71</v>
      </c>
      <c r="C99" s="191"/>
      <c r="D99" s="39" t="s">
        <v>243</v>
      </c>
      <c r="E99" s="39" t="s">
        <v>153</v>
      </c>
      <c r="F99" s="51" t="s">
        <v>71</v>
      </c>
    </row>
    <row r="100" spans="2:6">
      <c r="B100" s="84" t="s">
        <v>71</v>
      </c>
      <c r="C100" s="191"/>
      <c r="D100" s="157"/>
      <c r="E100" s="39" t="s">
        <v>154</v>
      </c>
      <c r="F100" s="39" t="s">
        <v>155</v>
      </c>
    </row>
    <row r="101" spans="2:6">
      <c r="B101" s="84" t="s">
        <v>71</v>
      </c>
      <c r="C101" s="191"/>
      <c r="D101" s="74"/>
      <c r="E101" s="45" t="s">
        <v>71</v>
      </c>
      <c r="F101" s="39" t="s">
        <v>156</v>
      </c>
    </row>
    <row r="102" spans="2:6">
      <c r="B102" s="84" t="s">
        <v>71</v>
      </c>
      <c r="C102" s="191"/>
      <c r="D102" s="74"/>
      <c r="E102" s="45" t="s">
        <v>71</v>
      </c>
      <c r="F102" s="39" t="s">
        <v>157</v>
      </c>
    </row>
    <row r="103" spans="2:6">
      <c r="B103" s="84" t="s">
        <v>71</v>
      </c>
      <c r="C103" s="191"/>
      <c r="D103" s="74"/>
      <c r="E103" s="45" t="s">
        <v>71</v>
      </c>
      <c r="F103" s="39" t="s">
        <v>158</v>
      </c>
    </row>
    <row r="104" spans="2:6">
      <c r="B104" s="83" t="s">
        <v>71</v>
      </c>
      <c r="C104" s="192"/>
      <c r="D104" s="74"/>
      <c r="E104" s="45" t="s">
        <v>71</v>
      </c>
      <c r="F104" s="39" t="s">
        <v>159</v>
      </c>
    </row>
    <row r="105" spans="2:6" ht="15.75" customHeight="1">
      <c r="B105" s="159"/>
      <c r="C105" s="190" t="s">
        <v>160</v>
      </c>
      <c r="D105" s="58" t="s">
        <v>161</v>
      </c>
      <c r="E105" s="89" t="s">
        <v>162</v>
      </c>
      <c r="F105" s="51" t="s">
        <v>71</v>
      </c>
    </row>
    <row r="106" spans="2:6" ht="0.75" customHeight="1">
      <c r="B106" s="95"/>
      <c r="C106" s="95"/>
      <c r="D106" s="92"/>
      <c r="E106" s="90"/>
      <c r="F106" s="72"/>
    </row>
    <row r="107" spans="2:6" ht="15" hidden="1" customHeight="1">
      <c r="B107" s="94"/>
      <c r="C107" s="94"/>
      <c r="D107" s="92"/>
      <c r="E107" s="90"/>
      <c r="F107" s="72"/>
    </row>
    <row r="108" spans="2:6" ht="15" hidden="1" customHeight="1">
      <c r="B108" s="94"/>
      <c r="C108" s="94"/>
      <c r="D108" s="92"/>
      <c r="E108" s="90"/>
      <c r="F108" s="72"/>
    </row>
    <row r="109" spans="2:6" ht="15" hidden="1" customHeight="1">
      <c r="B109" s="94"/>
      <c r="C109" s="94"/>
      <c r="D109" s="93"/>
      <c r="E109" s="91"/>
      <c r="F109" s="72"/>
    </row>
    <row r="110" spans="2:6">
      <c r="B110" s="84" t="s">
        <v>71</v>
      </c>
      <c r="C110" s="84"/>
      <c r="D110" s="39" t="s">
        <v>163</v>
      </c>
      <c r="E110" s="39" t="s">
        <v>164</v>
      </c>
      <c r="F110" s="51" t="s">
        <v>71</v>
      </c>
    </row>
    <row r="111" spans="2:6" ht="24.6">
      <c r="B111" s="84" t="s">
        <v>71</v>
      </c>
      <c r="C111" s="84"/>
      <c r="D111" s="39" t="s">
        <v>242</v>
      </c>
      <c r="E111" s="39" t="s">
        <v>165</v>
      </c>
      <c r="F111" s="51" t="s">
        <v>71</v>
      </c>
    </row>
    <row r="112" spans="2:6">
      <c r="B112" s="84" t="s">
        <v>71</v>
      </c>
      <c r="C112" s="84"/>
      <c r="D112" s="39" t="s">
        <v>241</v>
      </c>
      <c r="E112" s="39" t="s">
        <v>166</v>
      </c>
      <c r="F112" s="51" t="s">
        <v>71</v>
      </c>
    </row>
    <row r="113" spans="2:6">
      <c r="B113" s="84" t="s">
        <v>71</v>
      </c>
      <c r="C113" s="84"/>
      <c r="D113" s="157"/>
      <c r="E113" s="39" t="s">
        <v>167</v>
      </c>
      <c r="F113" s="51" t="s">
        <v>71</v>
      </c>
    </row>
    <row r="114" spans="2:6">
      <c r="B114" s="84" t="s">
        <v>71</v>
      </c>
      <c r="C114" s="84"/>
      <c r="D114" s="74"/>
      <c r="E114" s="39" t="s">
        <v>168</v>
      </c>
      <c r="F114" s="51" t="s">
        <v>71</v>
      </c>
    </row>
    <row r="115" spans="2:6">
      <c r="B115" s="84" t="s">
        <v>71</v>
      </c>
      <c r="C115" s="84"/>
      <c r="D115" s="74"/>
      <c r="E115" s="39" t="s">
        <v>169</v>
      </c>
      <c r="F115" s="51" t="s">
        <v>71</v>
      </c>
    </row>
    <row r="116" spans="2:6">
      <c r="B116" s="84" t="s">
        <v>71</v>
      </c>
      <c r="C116" s="84"/>
      <c r="D116" s="74"/>
      <c r="E116" s="39" t="s">
        <v>170</v>
      </c>
      <c r="F116" s="51" t="s">
        <v>71</v>
      </c>
    </row>
    <row r="117" spans="2:6" ht="24.6">
      <c r="B117" s="84" t="s">
        <v>71</v>
      </c>
      <c r="C117" s="84"/>
      <c r="D117" s="74"/>
      <c r="E117" s="39" t="s">
        <v>171</v>
      </c>
      <c r="F117" s="51" t="s">
        <v>71</v>
      </c>
    </row>
    <row r="118" spans="2:6">
      <c r="B118" s="84" t="s">
        <v>71</v>
      </c>
      <c r="C118" s="84"/>
      <c r="D118" s="74"/>
      <c r="E118" s="39" t="s">
        <v>172</v>
      </c>
      <c r="F118" s="51" t="s">
        <v>71</v>
      </c>
    </row>
    <row r="119" spans="2:6">
      <c r="B119" s="83" t="s">
        <v>71</v>
      </c>
      <c r="C119" s="83"/>
      <c r="D119" s="74"/>
      <c r="E119" s="39" t="s">
        <v>173</v>
      </c>
      <c r="F119" s="51" t="s">
        <v>71</v>
      </c>
    </row>
    <row r="120" spans="2:6" ht="13.2">
      <c r="B120" s="159"/>
      <c r="C120" s="193" t="s">
        <v>174</v>
      </c>
      <c r="D120" s="96" t="s">
        <v>175</v>
      </c>
      <c r="E120" s="96" t="s">
        <v>176</v>
      </c>
      <c r="F120" s="51" t="s">
        <v>71</v>
      </c>
    </row>
    <row r="121" spans="2:6">
      <c r="B121" s="84" t="s">
        <v>71</v>
      </c>
      <c r="C121" s="84"/>
      <c r="D121" s="96" t="s">
        <v>177</v>
      </c>
      <c r="E121" s="96" t="s">
        <v>181</v>
      </c>
      <c r="F121" s="51" t="s">
        <v>71</v>
      </c>
    </row>
    <row r="122" spans="2:6">
      <c r="B122" s="84" t="s">
        <v>71</v>
      </c>
      <c r="C122" s="84"/>
      <c r="D122" s="96" t="s">
        <v>178</v>
      </c>
      <c r="E122" s="96" t="s">
        <v>182</v>
      </c>
      <c r="F122" s="51" t="s">
        <v>71</v>
      </c>
    </row>
    <row r="123" spans="2:6">
      <c r="B123" s="84" t="s">
        <v>71</v>
      </c>
      <c r="C123" s="84"/>
      <c r="D123" s="96" t="s">
        <v>179</v>
      </c>
      <c r="E123" s="96" t="s">
        <v>183</v>
      </c>
      <c r="F123" s="51" t="s">
        <v>71</v>
      </c>
    </row>
    <row r="124" spans="2:6">
      <c r="B124" s="84" t="s">
        <v>71</v>
      </c>
      <c r="C124" s="84"/>
      <c r="D124" s="96" t="s">
        <v>180</v>
      </c>
      <c r="E124" s="96" t="s">
        <v>184</v>
      </c>
      <c r="F124" s="51" t="s">
        <v>71</v>
      </c>
    </row>
    <row r="125" spans="2:6">
      <c r="B125" s="84" t="s">
        <v>71</v>
      </c>
      <c r="C125" s="84"/>
      <c r="D125" s="74"/>
      <c r="E125" s="96" t="s">
        <v>226</v>
      </c>
      <c r="F125" s="51" t="s">
        <v>71</v>
      </c>
    </row>
    <row r="126" spans="2:6">
      <c r="B126" s="99"/>
      <c r="C126" s="99"/>
      <c r="D126" s="98"/>
      <c r="E126" s="98"/>
      <c r="F126" s="98"/>
    </row>
    <row r="127" spans="2:6">
      <c r="B127" s="75" t="s">
        <v>65</v>
      </c>
      <c r="C127" s="197" t="s">
        <v>268</v>
      </c>
      <c r="D127" s="43" t="s">
        <v>86</v>
      </c>
      <c r="E127" s="43" t="s">
        <v>87</v>
      </c>
      <c r="F127" s="4"/>
    </row>
    <row r="128" spans="2:6" ht="13.2">
      <c r="B128" s="175" t="s">
        <v>276</v>
      </c>
      <c r="C128" s="159"/>
      <c r="D128" s="45" t="s">
        <v>71</v>
      </c>
      <c r="E128" s="43" t="s">
        <v>88</v>
      </c>
      <c r="F128" s="4"/>
    </row>
    <row r="129" spans="2:6" ht="15">
      <c r="B129" s="79"/>
      <c r="C129" s="197" t="s">
        <v>269</v>
      </c>
      <c r="D129" s="4"/>
      <c r="E129" s="43" t="s">
        <v>282</v>
      </c>
      <c r="F129" s="43" t="s">
        <v>281</v>
      </c>
    </row>
    <row r="130" spans="2:6" ht="15">
      <c r="B130" s="79"/>
      <c r="C130" s="79"/>
      <c r="D130" s="4"/>
      <c r="E130" s="45" t="s">
        <v>71</v>
      </c>
      <c r="F130" s="43" t="s">
        <v>280</v>
      </c>
    </row>
    <row r="131" spans="2:6">
      <c r="B131" s="81"/>
      <c r="C131" s="198" t="s">
        <v>279</v>
      </c>
      <c r="D131" s="4"/>
      <c r="E131" s="43" t="s">
        <v>193</v>
      </c>
      <c r="F131" s="87"/>
    </row>
    <row r="132" spans="2:6">
      <c r="B132" s="99"/>
      <c r="C132" s="99"/>
      <c r="D132" s="98"/>
      <c r="E132" s="98"/>
      <c r="F132" s="118"/>
    </row>
    <row r="133" spans="2:6" ht="15.75" customHeight="1">
      <c r="B133" s="76" t="s">
        <v>82</v>
      </c>
      <c r="C133" s="196" t="s">
        <v>268</v>
      </c>
      <c r="D133" s="4"/>
      <c r="E133" s="42" t="s">
        <v>201</v>
      </c>
      <c r="F133" s="88"/>
    </row>
    <row r="134" spans="2:6" ht="15">
      <c r="B134" s="78"/>
      <c r="C134" s="196" t="s">
        <v>270</v>
      </c>
      <c r="D134" s="42" t="s">
        <v>136</v>
      </c>
      <c r="E134" s="4"/>
      <c r="F134" s="88"/>
    </row>
    <row r="135" spans="2:6">
      <c r="B135" s="81"/>
      <c r="C135" s="196" t="s">
        <v>279</v>
      </c>
      <c r="D135" s="42" t="s">
        <v>194</v>
      </c>
      <c r="E135" s="42" t="s">
        <v>195</v>
      </c>
      <c r="F135" s="88"/>
    </row>
    <row r="136" spans="2:6">
      <c r="B136" s="81"/>
      <c r="C136" s="81"/>
      <c r="D136" s="59" t="s">
        <v>71</v>
      </c>
      <c r="E136" s="42" t="s">
        <v>196</v>
      </c>
      <c r="F136" s="88"/>
    </row>
    <row r="137" spans="2:6">
      <c r="B137" s="81"/>
      <c r="C137" s="81"/>
      <c r="D137" s="60" t="s">
        <v>71</v>
      </c>
      <c r="E137" s="42" t="s">
        <v>197</v>
      </c>
      <c r="F137" s="88"/>
    </row>
    <row r="138" spans="2:6">
      <c r="B138" s="81"/>
      <c r="C138" s="81"/>
      <c r="D138" s="60" t="s">
        <v>71</v>
      </c>
      <c r="E138" s="42" t="s">
        <v>198</v>
      </c>
      <c r="F138" s="88"/>
    </row>
    <row r="139" spans="2:6">
      <c r="B139" s="81"/>
      <c r="C139" s="81"/>
      <c r="D139" s="60" t="s">
        <v>71</v>
      </c>
      <c r="E139" s="42" t="s">
        <v>199</v>
      </c>
      <c r="F139" s="88"/>
    </row>
    <row r="140" spans="2:6">
      <c r="B140" s="80"/>
      <c r="C140" s="80"/>
      <c r="D140" s="85" t="s">
        <v>71</v>
      </c>
      <c r="E140" s="42" t="s">
        <v>200</v>
      </c>
      <c r="F140" s="86"/>
    </row>
    <row r="141" spans="2:6">
      <c r="B141" s="61"/>
      <c r="C141" s="61"/>
      <c r="D141" s="120"/>
      <c r="E141" s="120"/>
      <c r="F141" s="120"/>
    </row>
  </sheetData>
  <pageMargins left="0.7" right="0.7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BB446-A38B-484E-A311-2B5473D2F11D}">
  <sheetPr>
    <tabColor rgb="FF7030A0"/>
  </sheetPr>
  <dimension ref="A1:M64"/>
  <sheetViews>
    <sheetView topLeftCell="A10" workbookViewId="0">
      <selection activeCell="E25" sqref="E25"/>
    </sheetView>
  </sheetViews>
  <sheetFormatPr baseColWidth="10" defaultColWidth="9.109375" defaultRowHeight="13.2"/>
  <cols>
    <col min="1" max="2" width="9.109375" style="159"/>
    <col min="3" max="3" width="41" style="3" customWidth="1"/>
    <col min="4" max="4" width="32.44140625" style="57" customWidth="1"/>
    <col min="5" max="5" width="16.109375" style="159" customWidth="1"/>
    <col min="6" max="6" width="21.6640625" style="159" customWidth="1"/>
    <col min="7" max="7" width="12.33203125" style="159" customWidth="1"/>
    <col min="8" max="8" width="9.109375" style="3"/>
    <col min="9" max="9" width="7.109375" style="159" customWidth="1"/>
    <col min="10" max="10" width="13" style="159" customWidth="1"/>
    <col min="11" max="16384" width="9.109375" style="159"/>
  </cols>
  <sheetData>
    <row r="1" spans="1:12">
      <c r="A1" s="3" t="s">
        <v>20</v>
      </c>
      <c r="B1" s="3"/>
    </row>
    <row r="2" spans="1:12">
      <c r="A2" s="159" t="s">
        <v>21</v>
      </c>
    </row>
    <row r="4" spans="1:12">
      <c r="A4" s="3" t="s">
        <v>22</v>
      </c>
      <c r="B4" s="3"/>
    </row>
    <row r="5" spans="1:12">
      <c r="A5" s="159" t="s">
        <v>23</v>
      </c>
    </row>
    <row r="6" spans="1:12">
      <c r="A6" s="159" t="s">
        <v>24</v>
      </c>
    </row>
    <row r="10" spans="1:12" s="18" customFormat="1" ht="32.25" customHeight="1">
      <c r="C10" s="139" t="s">
        <v>230</v>
      </c>
      <c r="D10" s="140" t="s">
        <v>229</v>
      </c>
      <c r="E10" s="102" t="s">
        <v>232</v>
      </c>
      <c r="F10" s="102" t="s">
        <v>233</v>
      </c>
      <c r="J10" s="126" t="s">
        <v>4</v>
      </c>
    </row>
    <row r="11" spans="1:12" ht="15.75" customHeight="1">
      <c r="C11" s="62" t="s">
        <v>56</v>
      </c>
      <c r="D11" s="121"/>
      <c r="E11" s="127">
        <f>SUM(E12:E15)</f>
        <v>2080</v>
      </c>
      <c r="F11" s="127" t="s">
        <v>234</v>
      </c>
      <c r="H11" s="125">
        <f>SUM(J11-E11)</f>
        <v>209</v>
      </c>
      <c r="J11" s="3">
        <f>SUM(J12:J15)</f>
        <v>2289</v>
      </c>
    </row>
    <row r="12" spans="1:12" ht="24">
      <c r="C12" s="105"/>
      <c r="D12" s="40" t="s">
        <v>89</v>
      </c>
      <c r="E12" s="155">
        <v>900</v>
      </c>
      <c r="F12" s="146"/>
      <c r="G12" s="2" t="s">
        <v>220</v>
      </c>
      <c r="J12" s="2">
        <v>1109</v>
      </c>
      <c r="L12" s="2"/>
    </row>
    <row r="13" spans="1:12">
      <c r="C13" s="105"/>
      <c r="D13" s="40" t="s">
        <v>135</v>
      </c>
      <c r="E13" s="155">
        <v>420</v>
      </c>
      <c r="F13" s="146"/>
      <c r="J13" s="2">
        <v>420</v>
      </c>
      <c r="L13" s="2"/>
    </row>
    <row r="14" spans="1:12">
      <c r="C14" s="105"/>
      <c r="D14" s="40" t="s">
        <v>81</v>
      </c>
      <c r="E14" s="155">
        <v>100</v>
      </c>
      <c r="F14" s="146"/>
      <c r="J14" s="2">
        <v>100</v>
      </c>
      <c r="L14" s="2"/>
    </row>
    <row r="15" spans="1:12">
      <c r="C15" s="105"/>
      <c r="D15" s="40" t="s">
        <v>286</v>
      </c>
      <c r="E15" s="155">
        <v>660</v>
      </c>
      <c r="F15" s="146"/>
      <c r="J15" s="2">
        <v>660</v>
      </c>
      <c r="L15" s="2"/>
    </row>
    <row r="16" spans="1:12" ht="15.6">
      <c r="C16" s="63" t="s">
        <v>57</v>
      </c>
      <c r="D16" s="68"/>
      <c r="E16" s="134">
        <f>SUM(E17:E20)</f>
        <v>3155</v>
      </c>
      <c r="F16" s="147" t="s">
        <v>234</v>
      </c>
      <c r="H16" s="17">
        <f>SUM(J16-E16)</f>
        <v>-125</v>
      </c>
      <c r="J16" s="159">
        <v>3030</v>
      </c>
    </row>
    <row r="17" spans="3:13" ht="14.25" customHeight="1">
      <c r="C17" s="4"/>
      <c r="D17" s="37" t="s">
        <v>69</v>
      </c>
      <c r="E17" s="156">
        <v>115</v>
      </c>
      <c r="F17" s="148"/>
    </row>
    <row r="18" spans="3:13" ht="14.25" customHeight="1">
      <c r="C18" s="4"/>
      <c r="D18" s="37" t="s">
        <v>72</v>
      </c>
      <c r="E18" s="156">
        <v>2830</v>
      </c>
      <c r="F18" s="148"/>
      <c r="G18" s="2" t="s">
        <v>217</v>
      </c>
      <c r="M18" s="2" t="s">
        <v>290</v>
      </c>
    </row>
    <row r="19" spans="3:13" ht="14.25" customHeight="1">
      <c r="C19" s="4"/>
      <c r="D19" s="37" t="s">
        <v>77</v>
      </c>
      <c r="E19" s="156">
        <v>200</v>
      </c>
      <c r="F19" s="148"/>
      <c r="G19" s="2" t="s">
        <v>216</v>
      </c>
    </row>
    <row r="20" spans="3:13" ht="14.25" customHeight="1">
      <c r="C20" s="4"/>
      <c r="D20" s="37" t="s">
        <v>79</v>
      </c>
      <c r="E20" s="156">
        <v>10</v>
      </c>
      <c r="F20" s="148"/>
    </row>
    <row r="21" spans="3:13" ht="15.6">
      <c r="C21" s="65" t="s">
        <v>58</v>
      </c>
      <c r="D21" s="105"/>
      <c r="E21" s="128">
        <v>934.5</v>
      </c>
      <c r="F21" s="149" t="s">
        <v>234</v>
      </c>
      <c r="G21" s="2" t="s">
        <v>223</v>
      </c>
      <c r="H21" s="125">
        <f>+J21-E21</f>
        <v>100.20000000000005</v>
      </c>
      <c r="J21" s="159">
        <v>1034.7</v>
      </c>
      <c r="M21" s="2" t="s">
        <v>290</v>
      </c>
    </row>
    <row r="22" spans="3:13">
      <c r="C22" s="5"/>
      <c r="D22" s="38" t="s">
        <v>76</v>
      </c>
      <c r="E22" s="148"/>
      <c r="F22" s="148"/>
    </row>
    <row r="23" spans="3:13" ht="15.6">
      <c r="C23" s="66" t="s">
        <v>59</v>
      </c>
      <c r="D23" s="68"/>
      <c r="E23" s="129">
        <f>SUM(E24:E32)</f>
        <v>150</v>
      </c>
      <c r="F23" s="129" t="s">
        <v>235</v>
      </c>
      <c r="H23" s="17">
        <f>SUM(J23-E23)</f>
        <v>-24</v>
      </c>
      <c r="J23" s="159">
        <v>126</v>
      </c>
    </row>
    <row r="24" spans="3:13" ht="15.6">
      <c r="C24" s="68"/>
      <c r="D24" s="47" t="s">
        <v>94</v>
      </c>
      <c r="E24" s="4">
        <v>24</v>
      </c>
      <c r="F24" s="4"/>
      <c r="G24" s="2"/>
    </row>
    <row r="25" spans="3:13" ht="15.6">
      <c r="C25" s="68"/>
      <c r="D25" s="47" t="s">
        <v>98</v>
      </c>
      <c r="E25" s="4"/>
      <c r="F25" s="4"/>
      <c r="G25" s="2" t="s">
        <v>218</v>
      </c>
      <c r="H25" s="3" t="s">
        <v>222</v>
      </c>
      <c r="M25" s="2" t="s">
        <v>287</v>
      </c>
    </row>
    <row r="26" spans="3:13">
      <c r="C26" s="105"/>
      <c r="D26" s="47" t="s">
        <v>99</v>
      </c>
      <c r="E26" s="4"/>
      <c r="F26" s="4"/>
      <c r="G26" s="2" t="s">
        <v>218</v>
      </c>
      <c r="H26" s="3" t="s">
        <v>221</v>
      </c>
    </row>
    <row r="27" spans="3:13" ht="24">
      <c r="C27" s="105"/>
      <c r="D27" s="47" t="s">
        <v>101</v>
      </c>
      <c r="E27" s="4">
        <v>50</v>
      </c>
      <c r="F27" s="4"/>
    </row>
    <row r="28" spans="3:13" ht="24">
      <c r="C28" s="105"/>
      <c r="D28" s="47" t="s">
        <v>125</v>
      </c>
      <c r="E28" s="4">
        <v>76</v>
      </c>
      <c r="F28" s="4"/>
    </row>
    <row r="29" spans="3:13">
      <c r="C29" s="105"/>
      <c r="D29" s="47" t="s">
        <v>134</v>
      </c>
      <c r="E29" s="4"/>
      <c r="F29" s="4"/>
      <c r="G29" s="159" t="s">
        <v>219</v>
      </c>
    </row>
    <row r="30" spans="3:13">
      <c r="C30" s="105"/>
      <c r="D30" s="47" t="s">
        <v>145</v>
      </c>
      <c r="E30" s="4"/>
      <c r="F30" s="4"/>
      <c r="G30" s="2" t="s">
        <v>218</v>
      </c>
    </row>
    <row r="31" spans="3:13">
      <c r="C31" s="105"/>
      <c r="D31" s="47" t="s">
        <v>146</v>
      </c>
      <c r="E31" s="4"/>
      <c r="F31" s="4"/>
      <c r="G31" s="2" t="s">
        <v>218</v>
      </c>
    </row>
    <row r="32" spans="3:13" ht="24">
      <c r="C32" s="105"/>
      <c r="D32" s="47" t="s">
        <v>147</v>
      </c>
      <c r="E32" s="4"/>
      <c r="F32" s="4"/>
      <c r="G32" s="159" t="s">
        <v>26</v>
      </c>
    </row>
    <row r="33" spans="3:13" ht="15.6">
      <c r="C33" s="67" t="s">
        <v>60</v>
      </c>
      <c r="D33" s="68"/>
      <c r="E33" s="130">
        <f>SUM(E34:E35)</f>
        <v>729.65</v>
      </c>
      <c r="F33" s="150" t="s">
        <v>234</v>
      </c>
      <c r="H33" s="17">
        <f>SUM(J33-E33)</f>
        <v>-20</v>
      </c>
      <c r="J33" s="159">
        <v>709.65</v>
      </c>
    </row>
    <row r="34" spans="3:13">
      <c r="C34" s="122"/>
      <c r="D34" s="41" t="s">
        <v>224</v>
      </c>
      <c r="E34" s="155">
        <v>99</v>
      </c>
      <c r="F34" s="146"/>
    </row>
    <row r="35" spans="3:13" ht="12" customHeight="1">
      <c r="C35" s="122"/>
      <c r="D35" s="41" t="s">
        <v>225</v>
      </c>
      <c r="E35" s="155">
        <v>630.65</v>
      </c>
      <c r="F35" s="146"/>
      <c r="M35" s="2" t="s">
        <v>289</v>
      </c>
    </row>
    <row r="36" spans="3:13">
      <c r="C36" s="122"/>
      <c r="D36" s="122"/>
      <c r="E36" s="155"/>
      <c r="F36" s="146"/>
    </row>
    <row r="37" spans="3:13">
      <c r="C37" s="122"/>
      <c r="D37" s="122"/>
      <c r="E37" s="155"/>
      <c r="F37" s="146"/>
    </row>
    <row r="38" spans="3:13" ht="15.6">
      <c r="C38" s="69" t="s">
        <v>61</v>
      </c>
      <c r="D38" s="121"/>
      <c r="E38" s="133">
        <v>0</v>
      </c>
      <c r="F38" s="133" t="s">
        <v>236</v>
      </c>
      <c r="G38" s="2" t="s">
        <v>214</v>
      </c>
    </row>
    <row r="39" spans="3:13">
      <c r="C39" s="5"/>
      <c r="D39" s="123"/>
      <c r="E39" s="4"/>
      <c r="F39" s="4"/>
    </row>
    <row r="40" spans="3:13" ht="15.6">
      <c r="C40" s="70" t="s">
        <v>62</v>
      </c>
      <c r="D40" s="121"/>
      <c r="E40" s="132">
        <v>81.313000000000002</v>
      </c>
      <c r="F40" s="132" t="s">
        <v>237</v>
      </c>
      <c r="J40" s="35"/>
    </row>
    <row r="41" spans="3:13">
      <c r="C41" s="105"/>
      <c r="D41" s="105"/>
      <c r="E41" s="4"/>
      <c r="F41" s="4"/>
      <c r="H41" s="3">
        <v>0</v>
      </c>
      <c r="J41" s="35"/>
    </row>
    <row r="42" spans="3:13" ht="15.6">
      <c r="C42" s="71" t="s">
        <v>63</v>
      </c>
      <c r="D42" s="68"/>
      <c r="E42" s="136">
        <f>SUM(E43:E46)</f>
        <v>2405</v>
      </c>
      <c r="F42" s="136" t="s">
        <v>235</v>
      </c>
      <c r="H42" s="17">
        <f>SUM(J42-E42)</f>
        <v>-140</v>
      </c>
      <c r="J42" s="35">
        <f>SUM(J43:J46)</f>
        <v>2265</v>
      </c>
    </row>
    <row r="43" spans="3:13">
      <c r="C43" s="144"/>
      <c r="D43" s="50" t="s">
        <v>102</v>
      </c>
      <c r="E43" s="155">
        <v>1350</v>
      </c>
      <c r="F43" s="146"/>
      <c r="H43" s="135"/>
      <c r="J43" s="35">
        <v>1340</v>
      </c>
    </row>
    <row r="44" spans="3:13">
      <c r="C44" s="144"/>
      <c r="D44" s="50" t="s">
        <v>104</v>
      </c>
      <c r="E44" s="155">
        <v>950</v>
      </c>
      <c r="F44" s="146"/>
      <c r="J44" s="35">
        <v>820</v>
      </c>
      <c r="M44" s="2" t="s">
        <v>288</v>
      </c>
    </row>
    <row r="45" spans="3:13">
      <c r="C45" s="144"/>
      <c r="D45" s="50" t="s">
        <v>122</v>
      </c>
      <c r="E45" s="155">
        <v>105</v>
      </c>
      <c r="F45" s="146"/>
      <c r="J45" s="35">
        <v>105</v>
      </c>
    </row>
    <row r="46" spans="3:13">
      <c r="C46" s="144"/>
      <c r="D46" s="50" t="s">
        <v>123</v>
      </c>
      <c r="E46" s="155">
        <v>0</v>
      </c>
      <c r="F46" s="146"/>
      <c r="J46" s="35">
        <v>0</v>
      </c>
    </row>
    <row r="47" spans="3:13" ht="15.6">
      <c r="C47" s="73" t="s">
        <v>64</v>
      </c>
      <c r="D47" s="68"/>
      <c r="E47" s="141">
        <v>600</v>
      </c>
      <c r="F47" s="151" t="s">
        <v>238</v>
      </c>
    </row>
    <row r="48" spans="3:13">
      <c r="C48" s="105"/>
      <c r="D48" s="39" t="s">
        <v>240</v>
      </c>
      <c r="E48" s="155">
        <v>150</v>
      </c>
      <c r="F48" s="146"/>
      <c r="G48" s="2" t="s">
        <v>228</v>
      </c>
      <c r="H48" s="3">
        <v>0</v>
      </c>
      <c r="M48" s="2" t="s">
        <v>287</v>
      </c>
    </row>
    <row r="49" spans="3:8">
      <c r="C49" s="105"/>
      <c r="D49" s="39" t="s">
        <v>148</v>
      </c>
      <c r="E49" s="155">
        <v>200</v>
      </c>
      <c r="F49" s="146"/>
      <c r="G49" s="2"/>
    </row>
    <row r="50" spans="3:8">
      <c r="C50" s="105"/>
      <c r="D50" s="39" t="s">
        <v>160</v>
      </c>
      <c r="E50" s="155">
        <v>250</v>
      </c>
      <c r="F50" s="146"/>
      <c r="G50" s="2"/>
    </row>
    <row r="51" spans="3:8">
      <c r="C51" s="105"/>
      <c r="D51" s="96" t="s">
        <v>174</v>
      </c>
      <c r="E51" s="155"/>
      <c r="F51" s="146"/>
      <c r="G51" s="2"/>
    </row>
    <row r="52" spans="3:8" ht="15.6">
      <c r="C52" s="75" t="s">
        <v>65</v>
      </c>
      <c r="D52" s="68"/>
      <c r="E52" s="142">
        <v>0</v>
      </c>
      <c r="F52" s="152" t="s">
        <v>236</v>
      </c>
    </row>
    <row r="53" spans="3:8">
      <c r="C53" s="5"/>
      <c r="D53" s="123"/>
      <c r="E53" s="155"/>
      <c r="F53" s="146"/>
      <c r="G53" s="2" t="s">
        <v>213</v>
      </c>
    </row>
    <row r="54" spans="3:8" ht="15.6">
      <c r="C54" s="76" t="s">
        <v>82</v>
      </c>
      <c r="D54" s="68"/>
      <c r="E54" s="143">
        <v>0</v>
      </c>
      <c r="F54" s="153" t="s">
        <v>239</v>
      </c>
    </row>
    <row r="55" spans="3:8">
      <c r="C55" s="4"/>
      <c r="D55" s="145" t="s">
        <v>212</v>
      </c>
      <c r="E55" s="77"/>
      <c r="F55" s="77"/>
      <c r="G55" s="35" t="s">
        <v>31</v>
      </c>
    </row>
    <row r="56" spans="3:8">
      <c r="C56" s="4"/>
      <c r="D56" s="145" t="s">
        <v>211</v>
      </c>
      <c r="E56" s="4">
        <v>117</v>
      </c>
      <c r="F56" s="4"/>
      <c r="G56" s="28" t="s">
        <v>209</v>
      </c>
    </row>
    <row r="57" spans="3:8">
      <c r="C57" s="115"/>
      <c r="D57" s="124"/>
      <c r="E57" s="4"/>
      <c r="F57" s="4"/>
      <c r="G57" s="28"/>
    </row>
    <row r="58" spans="3:8">
      <c r="C58" s="109" t="s">
        <v>19</v>
      </c>
      <c r="D58" s="105"/>
      <c r="E58" s="111">
        <v>1884</v>
      </c>
      <c r="F58" s="146"/>
    </row>
    <row r="59" spans="3:8" ht="14.4" thickBot="1">
      <c r="C59" s="137" t="s">
        <v>227</v>
      </c>
      <c r="D59" s="123"/>
      <c r="E59" s="13">
        <v>159</v>
      </c>
      <c r="F59" s="148"/>
    </row>
    <row r="60" spans="3:8" ht="13.8" thickBot="1">
      <c r="C60" s="5"/>
      <c r="D60" s="123"/>
      <c r="E60" s="4"/>
      <c r="F60" s="4"/>
      <c r="H60" s="131">
        <f>SUM(H1:H59)</f>
        <v>0.20000000000004547</v>
      </c>
    </row>
    <row r="61" spans="3:8">
      <c r="C61" s="5"/>
      <c r="D61" s="123"/>
      <c r="E61" s="4">
        <f>+E58+E56+E47+E42+E40+E33+E23+E21+E16+E11+E59</f>
        <v>12295.463</v>
      </c>
      <c r="F61" s="4"/>
    </row>
    <row r="62" spans="3:8">
      <c r="C62" s="5"/>
      <c r="D62" s="123"/>
      <c r="E62" s="154" t="s">
        <v>231</v>
      </c>
      <c r="F62" s="4"/>
      <c r="G62" s="159">
        <f>SUM(E61:G61)</f>
        <v>12295.463</v>
      </c>
    </row>
    <row r="63" spans="3:8">
      <c r="C63" s="5"/>
      <c r="D63" s="123"/>
      <c r="E63" s="154">
        <f>+E61+0.1*E61</f>
        <v>13525.0093</v>
      </c>
      <c r="F63" s="4"/>
      <c r="G63" s="159">
        <f>+G62+0.1*G62</f>
        <v>13525.0093</v>
      </c>
    </row>
    <row r="64" spans="3:8" ht="13.8">
      <c r="G64" s="16">
        <v>13525.1468</v>
      </c>
      <c r="H64" s="13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43"/>
  <sheetViews>
    <sheetView workbookViewId="0">
      <selection activeCell="M17" sqref="M17"/>
    </sheetView>
  </sheetViews>
  <sheetFormatPr baseColWidth="10" defaultColWidth="9.109375" defaultRowHeight="13.2"/>
  <cols>
    <col min="2" max="2" width="41" style="3" customWidth="1"/>
    <col min="3" max="3" width="10.33203125" customWidth="1"/>
    <col min="4" max="4" width="9.33203125" customWidth="1"/>
    <col min="5" max="5" width="17" customWidth="1"/>
    <col min="6" max="6" width="15" customWidth="1"/>
    <col min="7" max="7" width="18.44140625" customWidth="1"/>
    <col min="8" max="8" width="14.109375" customWidth="1"/>
    <col min="9" max="9" width="16" customWidth="1"/>
    <col min="10" max="10" width="16.109375" customWidth="1"/>
    <col min="16" max="16" width="13" customWidth="1"/>
  </cols>
  <sheetData>
    <row r="1" spans="1:16">
      <c r="A1" s="3" t="s">
        <v>20</v>
      </c>
    </row>
    <row r="2" spans="1:16">
      <c r="A2" t="s">
        <v>21</v>
      </c>
    </row>
    <row r="4" spans="1:16">
      <c r="A4" s="3" t="s">
        <v>22</v>
      </c>
    </row>
    <row r="5" spans="1:16">
      <c r="A5" t="s">
        <v>23</v>
      </c>
    </row>
    <row r="6" spans="1:16">
      <c r="A6" t="s">
        <v>24</v>
      </c>
    </row>
    <row r="10" spans="1:16" s="36" customFormat="1" ht="32.25" customHeight="1">
      <c r="B10" s="101"/>
      <c r="C10" s="102" t="s">
        <v>0</v>
      </c>
      <c r="D10" s="103" t="s">
        <v>1</v>
      </c>
      <c r="E10" s="102" t="s">
        <v>2</v>
      </c>
      <c r="F10" s="102" t="s">
        <v>3</v>
      </c>
      <c r="G10" s="102" t="s">
        <v>17</v>
      </c>
      <c r="H10" s="102" t="s">
        <v>207</v>
      </c>
      <c r="I10" s="102" t="s">
        <v>208</v>
      </c>
      <c r="J10" s="102" t="s">
        <v>4</v>
      </c>
    </row>
    <row r="11" spans="1:16" s="34" customFormat="1" ht="15.75" customHeight="1">
      <c r="B11" s="62" t="s">
        <v>56</v>
      </c>
      <c r="C11" s="104"/>
      <c r="D11" s="105"/>
      <c r="E11" s="104"/>
      <c r="F11" s="104"/>
      <c r="G11" s="106"/>
      <c r="H11" s="107"/>
      <c r="I11" s="107"/>
      <c r="J11" s="108"/>
    </row>
    <row r="12" spans="1:16" s="34" customFormat="1">
      <c r="B12" s="109" t="s">
        <v>68</v>
      </c>
      <c r="C12" s="110">
        <v>0</v>
      </c>
      <c r="D12" s="110">
        <v>200</v>
      </c>
      <c r="E12" s="110">
        <v>809</v>
      </c>
      <c r="F12" s="110">
        <v>100</v>
      </c>
      <c r="G12" s="110">
        <v>0</v>
      </c>
      <c r="H12" s="111">
        <f t="shared" ref="H12" si="0">C12+D12+F12</f>
        <v>300</v>
      </c>
      <c r="I12" s="111">
        <f t="shared" ref="I12" si="1">E12+G12</f>
        <v>809</v>
      </c>
      <c r="J12" s="111">
        <f t="shared" ref="J12" si="2">SUM(C12:G12)</f>
        <v>1109</v>
      </c>
      <c r="P12" s="2"/>
    </row>
    <row r="13" spans="1:16" s="34" customFormat="1">
      <c r="B13" s="109" t="s">
        <v>67</v>
      </c>
      <c r="C13" s="110">
        <v>0</v>
      </c>
      <c r="D13" s="110">
        <v>200</v>
      </c>
      <c r="E13" s="110">
        <f>200+660</f>
        <v>860</v>
      </c>
      <c r="F13" s="110">
        <v>20</v>
      </c>
      <c r="G13" s="110">
        <v>0</v>
      </c>
      <c r="H13" s="111">
        <f>C13+D13+F13</f>
        <v>220</v>
      </c>
      <c r="I13" s="111">
        <f>E13+G13</f>
        <v>860</v>
      </c>
      <c r="J13" s="111">
        <f>SUM(C13:G13)</f>
        <v>1080</v>
      </c>
      <c r="P13" s="2"/>
    </row>
    <row r="14" spans="1:16">
      <c r="A14" s="34"/>
      <c r="B14" s="109" t="s">
        <v>14</v>
      </c>
      <c r="C14" s="110">
        <v>0</v>
      </c>
      <c r="D14" s="110">
        <v>0</v>
      </c>
      <c r="E14" s="110">
        <v>100</v>
      </c>
      <c r="F14" s="110">
        <v>0</v>
      </c>
      <c r="G14" s="110">
        <v>0</v>
      </c>
      <c r="H14" s="111">
        <f t="shared" ref="H14" si="3">C14+D14+F14</f>
        <v>0</v>
      </c>
      <c r="I14" s="111">
        <f t="shared" ref="I14" si="4">E14+G14</f>
        <v>100</v>
      </c>
      <c r="J14" s="111">
        <f t="shared" ref="J14" si="5">SUM(C14:G14)</f>
        <v>100</v>
      </c>
      <c r="P14" s="2"/>
    </row>
    <row r="15" spans="1:16" ht="15.6">
      <c r="B15" s="63" t="s">
        <v>57</v>
      </c>
      <c r="C15" s="6"/>
      <c r="D15" s="6"/>
      <c r="E15" s="6"/>
      <c r="F15" s="6"/>
      <c r="G15" s="6"/>
      <c r="H15" s="4"/>
      <c r="I15" s="4"/>
      <c r="J15" s="4"/>
    </row>
    <row r="16" spans="1:16">
      <c r="B16" s="109" t="s">
        <v>66</v>
      </c>
      <c r="C16" s="110">
        <v>0</v>
      </c>
      <c r="D16" s="110">
        <v>0</v>
      </c>
      <c r="E16" s="110">
        <v>2900</v>
      </c>
      <c r="F16" s="110">
        <v>100</v>
      </c>
      <c r="G16" s="110">
        <v>0</v>
      </c>
      <c r="H16" s="111">
        <f>C16+D16+F16+192</f>
        <v>292</v>
      </c>
      <c r="I16" s="111">
        <v>2708</v>
      </c>
      <c r="J16" s="111">
        <v>3000</v>
      </c>
    </row>
    <row r="17" spans="2:16" s="34" customFormat="1">
      <c r="B17" s="7" t="s">
        <v>7</v>
      </c>
      <c r="C17" s="100">
        <v>0</v>
      </c>
      <c r="D17" s="100">
        <v>0</v>
      </c>
      <c r="E17" s="100">
        <v>30</v>
      </c>
      <c r="F17" s="100">
        <v>0</v>
      </c>
      <c r="G17" s="100">
        <v>0</v>
      </c>
      <c r="H17" s="9">
        <f t="shared" ref="H17" si="6">C17+D17+F17</f>
        <v>0</v>
      </c>
      <c r="I17" s="9">
        <f t="shared" ref="I17" si="7">E17+G17</f>
        <v>30</v>
      </c>
      <c r="J17" s="9">
        <f t="shared" ref="J17" si="8">SUM(C17:G17)</f>
        <v>30</v>
      </c>
    </row>
    <row r="18" spans="2:16" ht="15.6">
      <c r="B18" s="65" t="s">
        <v>58</v>
      </c>
      <c r="C18" s="6"/>
      <c r="D18" s="6"/>
      <c r="E18" s="6"/>
      <c r="F18" s="6"/>
      <c r="G18" s="6"/>
      <c r="H18" s="4"/>
      <c r="I18" s="4"/>
      <c r="J18" s="4"/>
    </row>
    <row r="19" spans="2:16">
      <c r="B19" s="109" t="s">
        <v>6</v>
      </c>
      <c r="C19" s="110">
        <v>0</v>
      </c>
      <c r="D19" s="110">
        <v>0</v>
      </c>
      <c r="E19" s="110">
        <v>950</v>
      </c>
      <c r="F19" s="110">
        <f>84.7-19.14</f>
        <v>65.56</v>
      </c>
      <c r="G19" s="110">
        <v>19.14</v>
      </c>
      <c r="H19" s="111">
        <f t="shared" ref="H19" si="9">C19+D19+F19</f>
        <v>65.56</v>
      </c>
      <c r="I19" s="111">
        <f t="shared" ref="I19" si="10">E19+G19</f>
        <v>969.14</v>
      </c>
      <c r="J19" s="111">
        <f>SUM(H19:I19)</f>
        <v>1034.7</v>
      </c>
    </row>
    <row r="20" spans="2:16" ht="15.6">
      <c r="B20" s="66" t="s">
        <v>59</v>
      </c>
      <c r="C20" s="6"/>
      <c r="D20" s="6"/>
      <c r="E20" s="6"/>
      <c r="F20" s="6"/>
      <c r="G20" s="6"/>
      <c r="H20" s="4"/>
      <c r="I20" s="4"/>
      <c r="J20" s="4"/>
    </row>
    <row r="21" spans="2:16">
      <c r="B21" s="109" t="s">
        <v>8</v>
      </c>
      <c r="C21" s="110">
        <v>0</v>
      </c>
      <c r="D21" s="110">
        <v>0</v>
      </c>
      <c r="E21" s="110">
        <v>0</v>
      </c>
      <c r="F21" s="110">
        <v>0</v>
      </c>
      <c r="G21" s="110">
        <v>126</v>
      </c>
      <c r="H21" s="111">
        <f t="shared" ref="H21" si="11">C21+D21+F21</f>
        <v>0</v>
      </c>
      <c r="I21" s="111">
        <f t="shared" ref="I21" si="12">E21+G21</f>
        <v>126</v>
      </c>
      <c r="J21" s="111">
        <f t="shared" ref="J21" si="13">SUM(C21:G21)</f>
        <v>126</v>
      </c>
    </row>
    <row r="22" spans="2:16" ht="15.6">
      <c r="B22" s="67" t="s">
        <v>60</v>
      </c>
      <c r="C22" s="6"/>
      <c r="D22" s="6"/>
      <c r="E22" s="6"/>
      <c r="F22" s="6"/>
      <c r="G22" s="6"/>
      <c r="H22" s="4"/>
      <c r="I22" s="4"/>
      <c r="J22" s="4"/>
    </row>
    <row r="23" spans="2:16">
      <c r="B23" s="112" t="s">
        <v>9</v>
      </c>
      <c r="C23" s="113">
        <v>0</v>
      </c>
      <c r="D23" s="113">
        <v>0</v>
      </c>
      <c r="E23" s="110">
        <v>633</v>
      </c>
      <c r="F23" s="110">
        <v>76.650000000000006</v>
      </c>
      <c r="G23" s="114">
        <v>0</v>
      </c>
      <c r="H23" s="111">
        <f t="shared" ref="H23" si="14">C23+D23+F23</f>
        <v>76.650000000000006</v>
      </c>
      <c r="I23" s="111">
        <f t="shared" ref="I23" si="15">E23+G23</f>
        <v>633</v>
      </c>
      <c r="J23" s="111">
        <f>SUM(H23:I23)</f>
        <v>709.65</v>
      </c>
    </row>
    <row r="24" spans="2:16" ht="15.6">
      <c r="B24" s="69" t="s">
        <v>61</v>
      </c>
      <c r="C24" s="6"/>
      <c r="D24" s="6"/>
      <c r="E24" s="6"/>
      <c r="F24" s="6"/>
      <c r="G24" s="6"/>
      <c r="H24" s="4"/>
      <c r="I24" s="4"/>
      <c r="J24" s="4"/>
    </row>
    <row r="25" spans="2:16">
      <c r="B25" s="5"/>
      <c r="C25" s="110">
        <v>0</v>
      </c>
      <c r="D25" s="110">
        <v>0</v>
      </c>
      <c r="E25" s="110">
        <v>0</v>
      </c>
      <c r="F25" s="110">
        <v>0</v>
      </c>
      <c r="G25" s="110">
        <v>0</v>
      </c>
      <c r="H25" s="111">
        <f t="shared" ref="H25" si="16">C25+D25+F25</f>
        <v>0</v>
      </c>
      <c r="I25" s="111">
        <f t="shared" ref="I25" si="17">E25+G25</f>
        <v>0</v>
      </c>
      <c r="J25" s="111">
        <f t="shared" ref="J25" si="18">SUM(C25:G25)</f>
        <v>0</v>
      </c>
      <c r="K25" s="2" t="s">
        <v>214</v>
      </c>
    </row>
    <row r="26" spans="2:16" ht="15.6">
      <c r="B26" s="70" t="s">
        <v>62</v>
      </c>
      <c r="C26" s="6"/>
      <c r="D26" s="6"/>
      <c r="E26" s="6"/>
      <c r="F26" s="6"/>
      <c r="G26" s="6"/>
      <c r="H26" s="4"/>
      <c r="I26" s="4"/>
      <c r="J26" s="4"/>
      <c r="P26" s="35"/>
    </row>
    <row r="27" spans="2:16">
      <c r="B27" s="109" t="s">
        <v>10</v>
      </c>
      <c r="C27" s="110">
        <v>0</v>
      </c>
      <c r="D27" s="110">
        <v>53.712000000000003</v>
      </c>
      <c r="E27" s="110">
        <v>29.373000000000001</v>
      </c>
      <c r="F27" s="110">
        <v>4.6500000000000004</v>
      </c>
      <c r="G27" s="110">
        <v>28.577999999999999</v>
      </c>
      <c r="H27" s="111">
        <f t="shared" ref="H27" si="19">C27+D27+F27</f>
        <v>58.362000000000002</v>
      </c>
      <c r="I27" s="111">
        <f t="shared" ref="I27" si="20">E27+G27</f>
        <v>57.951000000000001</v>
      </c>
      <c r="J27" s="111">
        <f>SUM(C27:G27)-35</f>
        <v>81.313000000000017</v>
      </c>
      <c r="P27" s="35"/>
    </row>
    <row r="28" spans="2:16" ht="15.6">
      <c r="B28" s="71" t="s">
        <v>63</v>
      </c>
      <c r="C28" s="6"/>
      <c r="D28" s="6"/>
      <c r="E28" s="6"/>
      <c r="F28" s="6"/>
      <c r="G28" s="6"/>
      <c r="H28" s="4"/>
      <c r="I28" s="4"/>
      <c r="J28" s="4"/>
      <c r="P28" s="35"/>
    </row>
    <row r="29" spans="2:16" s="34" customFormat="1">
      <c r="B29" s="109" t="s">
        <v>11</v>
      </c>
      <c r="C29" s="110">
        <v>0</v>
      </c>
      <c r="D29" s="110">
        <v>30</v>
      </c>
      <c r="E29" s="110">
        <v>720</v>
      </c>
      <c r="F29" s="110">
        <v>70</v>
      </c>
      <c r="G29" s="110">
        <v>0</v>
      </c>
      <c r="H29" s="111">
        <f t="shared" ref="H29:H31" si="21">C29+D29+F29</f>
        <v>100</v>
      </c>
      <c r="I29" s="111">
        <f t="shared" ref="I29:I31" si="22">E29+G29</f>
        <v>720</v>
      </c>
      <c r="J29" s="111">
        <f t="shared" ref="J29:J31" si="23">SUM(C29:G29)</f>
        <v>820</v>
      </c>
      <c r="P29" s="35"/>
    </row>
    <row r="30" spans="2:16" s="34" customFormat="1">
      <c r="B30" s="109" t="s">
        <v>12</v>
      </c>
      <c r="C30" s="110">
        <v>0</v>
      </c>
      <c r="D30" s="110">
        <v>0</v>
      </c>
      <c r="E30" s="110">
        <v>105</v>
      </c>
      <c r="F30" s="110">
        <v>0</v>
      </c>
      <c r="G30" s="110">
        <v>0</v>
      </c>
      <c r="H30" s="111">
        <f t="shared" si="21"/>
        <v>0</v>
      </c>
      <c r="I30" s="111">
        <f t="shared" si="22"/>
        <v>105</v>
      </c>
      <c r="J30" s="111">
        <f t="shared" si="23"/>
        <v>105</v>
      </c>
      <c r="P30" s="35"/>
    </row>
    <row r="31" spans="2:16">
      <c r="B31" s="109" t="s">
        <v>13</v>
      </c>
      <c r="C31" s="110">
        <v>0</v>
      </c>
      <c r="D31" s="110">
        <v>0</v>
      </c>
      <c r="E31" s="110">
        <v>0</v>
      </c>
      <c r="F31" s="110">
        <v>0</v>
      </c>
      <c r="G31" s="110">
        <v>0</v>
      </c>
      <c r="H31" s="111">
        <f t="shared" si="21"/>
        <v>0</v>
      </c>
      <c r="I31" s="111">
        <f t="shared" si="22"/>
        <v>0</v>
      </c>
      <c r="J31" s="111">
        <f t="shared" si="23"/>
        <v>0</v>
      </c>
      <c r="P31" s="35"/>
    </row>
    <row r="32" spans="2:16" ht="15.6">
      <c r="B32" s="73" t="s">
        <v>64</v>
      </c>
      <c r="C32" s="6"/>
      <c r="D32" s="6"/>
      <c r="E32" s="6"/>
      <c r="F32" s="6"/>
      <c r="G32" s="6"/>
      <c r="H32" s="4"/>
      <c r="I32" s="4"/>
      <c r="J32" s="4"/>
    </row>
    <row r="33" spans="2:11">
      <c r="B33" s="109" t="s">
        <v>15</v>
      </c>
      <c r="C33" s="110">
        <v>0</v>
      </c>
      <c r="D33" s="110">
        <v>0</v>
      </c>
      <c r="E33" s="110">
        <v>717</v>
      </c>
      <c r="F33" s="110">
        <v>0</v>
      </c>
      <c r="G33" s="110">
        <v>0</v>
      </c>
      <c r="H33" s="111">
        <f t="shared" ref="H33" si="24">C33+D33+F33</f>
        <v>0</v>
      </c>
      <c r="I33" s="111">
        <f t="shared" ref="I33" si="25">E33+G33</f>
        <v>717</v>
      </c>
      <c r="J33" s="111" t="s">
        <v>215</v>
      </c>
      <c r="K33" s="2" t="s">
        <v>210</v>
      </c>
    </row>
    <row r="34" spans="2:11" ht="15.6">
      <c r="B34" s="75" t="s">
        <v>65</v>
      </c>
      <c r="C34" s="4"/>
      <c r="D34" s="4"/>
      <c r="E34" s="4"/>
      <c r="F34" s="4"/>
      <c r="G34" s="4"/>
      <c r="H34" s="4"/>
      <c r="I34" s="4"/>
      <c r="J34" s="4"/>
    </row>
    <row r="35" spans="2:11">
      <c r="B35" s="5"/>
      <c r="C35" s="4"/>
      <c r="D35" s="4"/>
      <c r="E35" s="4"/>
      <c r="F35" s="4"/>
      <c r="G35" s="4"/>
      <c r="H35" s="111">
        <f t="shared" ref="H35" si="26">C35+D35+F35</f>
        <v>0</v>
      </c>
      <c r="I35" s="111">
        <f t="shared" ref="I35" si="27">E35+G35</f>
        <v>0</v>
      </c>
      <c r="J35" s="111">
        <f t="shared" ref="J35" si="28">SUM(C35:G35)</f>
        <v>0</v>
      </c>
      <c r="K35" s="2" t="s">
        <v>213</v>
      </c>
    </row>
    <row r="36" spans="2:11" ht="15.6">
      <c r="B36" s="76" t="s">
        <v>82</v>
      </c>
      <c r="C36" s="4"/>
      <c r="D36" s="4"/>
      <c r="E36" s="4"/>
      <c r="F36" s="4"/>
      <c r="G36" s="4"/>
      <c r="H36" s="4"/>
      <c r="I36" s="4"/>
      <c r="J36" s="4"/>
    </row>
    <row r="37" spans="2:11">
      <c r="B37" s="115" t="s">
        <v>212</v>
      </c>
      <c r="C37" s="4"/>
      <c r="D37" s="4"/>
      <c r="E37" s="4"/>
      <c r="F37" s="4"/>
      <c r="G37" s="4"/>
      <c r="H37" s="4"/>
      <c r="I37" s="4"/>
      <c r="J37" s="77" t="s">
        <v>25</v>
      </c>
      <c r="K37" s="35" t="s">
        <v>31</v>
      </c>
    </row>
    <row r="38" spans="2:11">
      <c r="B38" s="115" t="s">
        <v>211</v>
      </c>
      <c r="C38" s="4"/>
      <c r="D38" s="4"/>
      <c r="E38" s="4"/>
      <c r="F38" s="4"/>
      <c r="G38" s="4"/>
      <c r="H38" s="4"/>
      <c r="I38" s="4"/>
      <c r="J38" s="4">
        <v>117</v>
      </c>
      <c r="K38" s="28" t="s">
        <v>209</v>
      </c>
    </row>
    <row r="39" spans="2:11" s="34" customFormat="1">
      <c r="B39" s="116"/>
      <c r="K39" s="28"/>
    </row>
    <row r="40" spans="2:11">
      <c r="B40" s="7" t="s">
        <v>19</v>
      </c>
      <c r="C40" s="10">
        <v>479.75</v>
      </c>
      <c r="D40" s="8">
        <v>540</v>
      </c>
      <c r="E40" s="8">
        <v>432</v>
      </c>
      <c r="F40" s="8">
        <v>432</v>
      </c>
      <c r="G40" s="8">
        <v>0</v>
      </c>
      <c r="H40" s="9">
        <f>SUM(C40:G40)</f>
        <v>1883.75</v>
      </c>
      <c r="I40" s="9"/>
      <c r="J40" s="9">
        <f>H40+J45</f>
        <v>1883.75</v>
      </c>
    </row>
    <row r="41" spans="2:11">
      <c r="B41" s="7" t="s">
        <v>16</v>
      </c>
      <c r="C41" s="8">
        <f t="shared" ref="C41:G41" si="29">0.1*SUM(C25:C38)</f>
        <v>0</v>
      </c>
      <c r="D41" s="11">
        <f t="shared" si="29"/>
        <v>8.3712</v>
      </c>
      <c r="E41" s="11">
        <f t="shared" si="29"/>
        <v>157.13730000000001</v>
      </c>
      <c r="F41" s="11">
        <f t="shared" si="29"/>
        <v>7.4650000000000007</v>
      </c>
      <c r="G41" s="11">
        <f t="shared" si="29"/>
        <v>2.8578000000000001</v>
      </c>
      <c r="H41" s="12">
        <f>C41+D41+F41+H45</f>
        <v>15.836200000000002</v>
      </c>
      <c r="I41" s="11">
        <f>0.1*SUM(I25:I38)</f>
        <v>159.99510000000001</v>
      </c>
      <c r="J41" s="11">
        <f>SUM(J25:J40)*0.1</f>
        <v>300.7063</v>
      </c>
    </row>
    <row r="43" spans="2:11" ht="13.8">
      <c r="I43" s="7" t="s">
        <v>5</v>
      </c>
      <c r="J43" s="16">
        <v>13525.1468</v>
      </c>
    </row>
  </sheetData>
  <pageMargins left="0.7" right="0.7" top="0.75" bottom="0.75" header="0.3" footer="0.3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3:R22"/>
  <sheetViews>
    <sheetView tabSelected="1" workbookViewId="0">
      <selection activeCell="H8" sqref="H8"/>
    </sheetView>
  </sheetViews>
  <sheetFormatPr baseColWidth="10" defaultColWidth="11.44140625" defaultRowHeight="13.2"/>
  <cols>
    <col min="3" max="3" width="16.88671875" customWidth="1"/>
    <col min="5" max="5" width="23.5546875" customWidth="1"/>
    <col min="10" max="10" width="46.33203125" customWidth="1"/>
  </cols>
  <sheetData>
    <row r="3" spans="3:18">
      <c r="C3" s="21" t="s">
        <v>27</v>
      </c>
      <c r="D3" s="15"/>
      <c r="E3" s="22"/>
      <c r="F3" s="23">
        <f t="shared" ref="F3:G3" si="0">SUM(F4:F18)</f>
        <v>0.63700000000000001</v>
      </c>
      <c r="G3" s="23">
        <f t="shared" si="0"/>
        <v>0.60699999999999998</v>
      </c>
      <c r="H3" s="14"/>
      <c r="Q3" s="23">
        <f t="shared" ref="Q3" si="1">SUM(Q4:Q18)</f>
        <v>0.78700000000000014</v>
      </c>
    </row>
    <row r="4" spans="3:18">
      <c r="C4" s="14"/>
      <c r="D4" s="24" t="s">
        <v>28</v>
      </c>
      <c r="E4" s="25"/>
      <c r="F4" s="26">
        <v>5.0000000000000001E-3</v>
      </c>
      <c r="G4" s="26">
        <v>5.0000000000000001E-3</v>
      </c>
      <c r="H4" s="15" t="s">
        <v>29</v>
      </c>
      <c r="Q4" s="26">
        <v>5.0000000000000001E-3</v>
      </c>
    </row>
    <row r="5" spans="3:18">
      <c r="C5" s="14"/>
      <c r="D5" s="15" t="s">
        <v>30</v>
      </c>
      <c r="E5" s="14"/>
      <c r="F5" s="27"/>
      <c r="G5" s="27"/>
      <c r="H5" s="15" t="s">
        <v>31</v>
      </c>
      <c r="Q5" s="27" t="s">
        <v>53</v>
      </c>
    </row>
    <row r="6" spans="3:18">
      <c r="C6" s="14"/>
      <c r="D6" s="15" t="s">
        <v>32</v>
      </c>
      <c r="E6" s="14"/>
      <c r="F6" s="27"/>
      <c r="G6" s="27"/>
      <c r="H6" s="15" t="s">
        <v>33</v>
      </c>
      <c r="Q6" s="27">
        <v>8.5000000000000006E-2</v>
      </c>
    </row>
    <row r="7" spans="3:18">
      <c r="C7" s="14"/>
      <c r="D7" s="15" t="s">
        <v>34</v>
      </c>
      <c r="E7" s="14"/>
      <c r="F7" s="1">
        <v>0.12</v>
      </c>
      <c r="G7" s="1">
        <v>0.12</v>
      </c>
      <c r="H7" s="28" t="s">
        <v>291</v>
      </c>
      <c r="Q7" s="1">
        <v>0.12</v>
      </c>
    </row>
    <row r="8" spans="3:18">
      <c r="C8" s="14"/>
      <c r="D8" s="15" t="s">
        <v>35</v>
      </c>
      <c r="E8" s="14"/>
      <c r="F8" s="19"/>
      <c r="G8" s="20"/>
      <c r="H8" s="15" t="s">
        <v>31</v>
      </c>
      <c r="Q8" s="33">
        <v>6.5000000000000002E-2</v>
      </c>
      <c r="R8" t="s">
        <v>55</v>
      </c>
    </row>
    <row r="9" spans="3:18">
      <c r="C9" s="14"/>
      <c r="D9" s="15" t="s">
        <v>36</v>
      </c>
      <c r="E9" s="14"/>
      <c r="F9" s="19"/>
      <c r="G9" s="20"/>
      <c r="H9" s="15" t="s">
        <v>31</v>
      </c>
      <c r="Q9" s="19"/>
    </row>
    <row r="10" spans="3:18">
      <c r="C10" s="14"/>
      <c r="D10" s="15" t="s">
        <v>37</v>
      </c>
      <c r="E10" s="14"/>
      <c r="F10" s="19"/>
      <c r="G10" s="20"/>
      <c r="H10" s="28" t="s">
        <v>38</v>
      </c>
      <c r="Q10" s="19"/>
    </row>
    <row r="11" spans="3:18" ht="12" customHeight="1">
      <c r="C11" s="14"/>
      <c r="D11" s="15" t="s">
        <v>39</v>
      </c>
      <c r="E11" s="14"/>
      <c r="F11" s="1">
        <v>0.03</v>
      </c>
      <c r="G11" s="1">
        <v>0</v>
      </c>
      <c r="H11" s="15" t="s">
        <v>40</v>
      </c>
      <c r="J11" s="158" t="s">
        <v>244</v>
      </c>
      <c r="Q11" s="1">
        <v>0.03</v>
      </c>
    </row>
    <row r="12" spans="3:18">
      <c r="C12" s="14"/>
      <c r="D12" s="15" t="s">
        <v>41</v>
      </c>
      <c r="E12" s="14"/>
      <c r="F12" s="1">
        <v>0.01</v>
      </c>
      <c r="G12" s="1">
        <v>0.01</v>
      </c>
      <c r="H12" s="15" t="s">
        <v>40</v>
      </c>
      <c r="Q12" s="1">
        <v>0.01</v>
      </c>
    </row>
    <row r="13" spans="3:18">
      <c r="C13" s="14"/>
      <c r="D13" s="15" t="s">
        <v>42</v>
      </c>
      <c r="E13" s="14"/>
      <c r="F13" s="1">
        <v>0.08</v>
      </c>
      <c r="G13" s="1">
        <v>0.08</v>
      </c>
      <c r="H13" s="15" t="s">
        <v>40</v>
      </c>
      <c r="Q13" s="1">
        <v>0.08</v>
      </c>
    </row>
    <row r="14" spans="3:18">
      <c r="C14" s="14"/>
      <c r="D14" s="15" t="s">
        <v>43</v>
      </c>
      <c r="E14" s="14"/>
      <c r="F14" s="1">
        <v>0.02</v>
      </c>
      <c r="G14" s="1">
        <v>0.02</v>
      </c>
      <c r="H14" s="15" t="s">
        <v>40</v>
      </c>
      <c r="Q14" s="1">
        <v>0.02</v>
      </c>
    </row>
    <row r="15" spans="3:18">
      <c r="C15" s="14"/>
      <c r="D15" s="15" t="s">
        <v>44</v>
      </c>
      <c r="E15" s="14"/>
      <c r="F15" s="1">
        <v>0.02</v>
      </c>
      <c r="G15" s="1">
        <v>0.02</v>
      </c>
      <c r="H15" s="15" t="s">
        <v>40</v>
      </c>
      <c r="Q15" s="1">
        <v>0.02</v>
      </c>
    </row>
    <row r="16" spans="3:18">
      <c r="C16" s="14"/>
      <c r="D16" s="15" t="s">
        <v>45</v>
      </c>
      <c r="E16" s="14"/>
      <c r="F16" s="1">
        <v>0.15</v>
      </c>
      <c r="G16" s="1">
        <v>0.15</v>
      </c>
      <c r="H16" s="15" t="s">
        <v>40</v>
      </c>
      <c r="Q16" s="1">
        <v>0.15</v>
      </c>
    </row>
    <row r="17" spans="3:17">
      <c r="C17" s="14"/>
      <c r="D17" s="15" t="s">
        <v>46</v>
      </c>
      <c r="E17" s="14"/>
      <c r="F17" s="1">
        <v>0.17199999999999999</v>
      </c>
      <c r="G17" s="1">
        <v>0.17199999999999999</v>
      </c>
      <c r="H17" s="15" t="s">
        <v>40</v>
      </c>
      <c r="Q17" s="1">
        <v>0.17199999999999999</v>
      </c>
    </row>
    <row r="18" spans="3:17">
      <c r="C18" s="14"/>
      <c r="D18" s="15" t="s">
        <v>47</v>
      </c>
      <c r="E18" s="14"/>
      <c r="F18" s="1">
        <v>0.03</v>
      </c>
      <c r="G18" s="1">
        <v>0.03</v>
      </c>
      <c r="H18" s="15" t="s">
        <v>48</v>
      </c>
      <c r="Q18" s="1">
        <v>0.03</v>
      </c>
    </row>
    <row r="19" spans="3:17">
      <c r="C19" s="21" t="s">
        <v>49</v>
      </c>
      <c r="D19" s="29"/>
      <c r="E19" s="30"/>
      <c r="F19" s="1">
        <v>0</v>
      </c>
      <c r="G19" s="1">
        <v>0</v>
      </c>
      <c r="H19" s="15" t="s">
        <v>50</v>
      </c>
      <c r="Q19" s="1">
        <v>0</v>
      </c>
    </row>
    <row r="20" spans="3:17">
      <c r="F20" s="31">
        <f>SUM(F4:F19)</f>
        <v>0.63700000000000001</v>
      </c>
      <c r="Q20" s="31">
        <f>SUM(Q4:Q19)</f>
        <v>0.78700000000000014</v>
      </c>
    </row>
    <row r="21" spans="3:17" ht="15.6">
      <c r="C21" s="18" t="s">
        <v>51</v>
      </c>
      <c r="F21" s="18">
        <f>+F20*1000</f>
        <v>637</v>
      </c>
      <c r="Q21" s="18">
        <f>+Q20*1000</f>
        <v>787.00000000000011</v>
      </c>
    </row>
    <row r="22" spans="3:17" ht="15.6">
      <c r="C22" s="17" t="s">
        <v>52</v>
      </c>
      <c r="F22" s="32">
        <v>717</v>
      </c>
      <c r="G22" s="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WBS-PBS</vt:lpstr>
      <vt:lpstr>Deliverables WPS</vt:lpstr>
      <vt:lpstr>WBS</vt:lpstr>
      <vt:lpstr>Infrastructure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J Villacorta</dc:creator>
  <cp:lastModifiedBy>Felix JV</cp:lastModifiedBy>
  <cp:lastPrinted>2017-09-08T10:56:17Z</cp:lastPrinted>
  <dcterms:created xsi:type="dcterms:W3CDTF">2016-10-17T10:08:52Z</dcterms:created>
  <dcterms:modified xsi:type="dcterms:W3CDTF">2017-09-19T13:09:22Z</dcterms:modified>
</cp:coreProperties>
</file>